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umradee's Work\1 IR\"/>
    </mc:Choice>
  </mc:AlternateContent>
  <bookViews>
    <workbookView xWindow="0" yWindow="0" windowWidth="20490" windowHeight="7155"/>
  </bookViews>
  <sheets>
    <sheet name="SHOWweb" sheetId="3" r:id="rId1"/>
    <sheet name=" 2558, 2559 P&amp;L" sheetId="5" state="hidden" r:id="rId2"/>
    <sheet name="Sheet4" sheetId="4" r:id="rId3"/>
    <sheet name="Sheet1" sheetId="1" state="hidden" r:id="rId4"/>
    <sheet name="WEB" sheetId="2" state="hidden" r:id="rId5"/>
  </sheets>
  <externalReferences>
    <externalReference r:id="rId6"/>
    <externalReference r:id="rId7"/>
  </externalReferences>
  <definedNames>
    <definedName name="_xlnm.Print_Area" localSheetId="1">' 2558, 2559 P&amp;L'!$A$1:$L$122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9" i="3"/>
  <c r="G8" i="3"/>
  <c r="G7" i="3"/>
  <c r="G6" i="3"/>
  <c r="G5" i="3"/>
  <c r="G4" i="3"/>
  <c r="G3" i="3"/>
  <c r="E10" i="3"/>
  <c r="E9" i="3"/>
  <c r="E8" i="3"/>
  <c r="E7" i="3"/>
  <c r="E6" i="3"/>
  <c r="E5" i="3"/>
  <c r="E4" i="3"/>
  <c r="E3" i="3"/>
  <c r="K112" i="5"/>
  <c r="J110" i="5"/>
  <c r="F110" i="5"/>
  <c r="L108" i="5"/>
  <c r="J108" i="5"/>
  <c r="H108" i="5"/>
  <c r="F108" i="5"/>
  <c r="L97" i="5"/>
  <c r="J97" i="5"/>
  <c r="H97" i="5"/>
  <c r="F97" i="5"/>
  <c r="L18" i="5"/>
  <c r="J18" i="5"/>
  <c r="H18" i="5"/>
  <c r="F18" i="5"/>
  <c r="L13" i="5"/>
  <c r="L19" i="5" s="1"/>
  <c r="L21" i="5" s="1"/>
  <c r="J13" i="5"/>
  <c r="J19" i="5" s="1"/>
  <c r="J21" i="5" s="1"/>
  <c r="H13" i="5"/>
  <c r="H19" i="5" s="1"/>
  <c r="H21" i="5" s="1"/>
  <c r="F13" i="5"/>
  <c r="F19" i="5" s="1"/>
  <c r="F21" i="5" s="1"/>
  <c r="C9" i="3"/>
  <c r="C10" i="3"/>
  <c r="C7" i="3"/>
  <c r="C6" i="3"/>
  <c r="C3" i="3"/>
  <c r="C4" i="3"/>
  <c r="C5" i="3"/>
  <c r="C8" i="3"/>
  <c r="L48" i="5" l="1"/>
  <c r="L63" i="5" s="1"/>
  <c r="L74" i="5" s="1"/>
  <c r="L80" i="5" s="1"/>
  <c r="L109" i="5" s="1"/>
  <c r="L111" i="5" s="1"/>
  <c r="L112" i="5" s="1"/>
  <c r="L23" i="5"/>
  <c r="L29" i="5" s="1"/>
  <c r="L33" i="5" s="1"/>
  <c r="H48" i="5"/>
  <c r="H63" i="5" s="1"/>
  <c r="H74" i="5" s="1"/>
  <c r="H80" i="5" s="1"/>
  <c r="H109" i="5" s="1"/>
  <c r="H111" i="5" s="1"/>
  <c r="H112" i="5" s="1"/>
  <c r="H23" i="5"/>
  <c r="H29" i="5" s="1"/>
  <c r="H33" i="5" s="1"/>
  <c r="F48" i="5"/>
  <c r="F63" i="5" s="1"/>
  <c r="F74" i="5" s="1"/>
  <c r="F80" i="5" s="1"/>
  <c r="F109" i="5" s="1"/>
  <c r="F111" i="5" s="1"/>
  <c r="F112" i="5" s="1"/>
  <c r="F23" i="5"/>
  <c r="F29" i="5" s="1"/>
  <c r="F33" i="5" s="1"/>
  <c r="J48" i="5"/>
  <c r="J63" i="5" s="1"/>
  <c r="J74" i="5" s="1"/>
  <c r="J80" i="5" s="1"/>
  <c r="J109" i="5" s="1"/>
  <c r="J111" i="5" s="1"/>
  <c r="J112" i="5" s="1"/>
  <c r="J23" i="5"/>
  <c r="J29" i="5" s="1"/>
  <c r="J33" i="5" s="1"/>
  <c r="F7" i="3"/>
  <c r="F5" i="3"/>
  <c r="H7" i="3"/>
  <c r="H5" i="3"/>
  <c r="D5" i="3"/>
  <c r="B5" i="3"/>
  <c r="F39" i="1"/>
  <c r="F38" i="1"/>
  <c r="F37" i="1"/>
  <c r="F36" i="1"/>
  <c r="F32" i="1"/>
  <c r="F33" i="1"/>
  <c r="E34" i="1"/>
  <c r="E37" i="1"/>
  <c r="G4" i="2"/>
  <c r="I11" i="2"/>
  <c r="G11" i="2"/>
  <c r="I10" i="2"/>
  <c r="G10" i="2"/>
  <c r="I9" i="2"/>
  <c r="G9" i="2"/>
  <c r="I8" i="2"/>
  <c r="G8" i="2"/>
  <c r="H6" i="2"/>
  <c r="F6" i="2"/>
  <c r="I5" i="2"/>
  <c r="G5" i="2"/>
  <c r="I4" i="2"/>
  <c r="I7" i="3" l="1"/>
  <c r="I10" i="3"/>
  <c r="I6" i="3"/>
  <c r="I9" i="3"/>
  <c r="I5" i="3"/>
  <c r="I8" i="3"/>
  <c r="I4" i="3"/>
  <c r="I3" i="3"/>
  <c r="K36" i="1"/>
  <c r="K32" i="1"/>
  <c r="J34" i="1"/>
  <c r="K33" i="1" s="1"/>
  <c r="H34" i="1"/>
  <c r="I33" i="1" s="1"/>
  <c r="O21" i="1"/>
  <c r="Q21" i="1"/>
  <c r="O22" i="1"/>
  <c r="Q22" i="1"/>
  <c r="O24" i="1"/>
  <c r="Q24" i="1"/>
  <c r="O25" i="1"/>
  <c r="Q25" i="1"/>
  <c r="O26" i="1"/>
  <c r="Q26" i="1"/>
  <c r="O27" i="1"/>
  <c r="Q27" i="1"/>
  <c r="I32" i="1" l="1"/>
  <c r="I38" i="1"/>
  <c r="I39" i="1"/>
  <c r="I36" i="1"/>
  <c r="K39" i="1"/>
  <c r="K38" i="1"/>
  <c r="I37" i="1"/>
  <c r="K37" i="1"/>
  <c r="Q28" i="1"/>
  <c r="O28" i="1"/>
  <c r="J22" i="1"/>
  <c r="H22" i="1"/>
  <c r="I26" i="1" s="1"/>
  <c r="K26" i="1" l="1"/>
  <c r="K27" i="1"/>
  <c r="I27" i="1"/>
  <c r="I20" i="1"/>
  <c r="K24" i="1"/>
  <c r="K20" i="1"/>
  <c r="H25" i="1"/>
  <c r="I25" i="1" s="1"/>
  <c r="I24" i="1"/>
  <c r="I21" i="1"/>
  <c r="J25" i="1"/>
  <c r="K25" i="1" s="1"/>
  <c r="K22" i="1"/>
  <c r="K21" i="1"/>
</calcChain>
</file>

<file path=xl/sharedStrings.xml><?xml version="1.0" encoding="utf-8"?>
<sst xmlns="http://schemas.openxmlformats.org/spreadsheetml/2006/main" count="217" uniqueCount="127">
  <si>
    <t>Dessert café</t>
  </si>
  <si>
    <t>Catering and OEM</t>
  </si>
  <si>
    <t xml:space="preserve">Other income  </t>
  </si>
  <si>
    <t>Total revenues</t>
  </si>
  <si>
    <t>Cost of sales</t>
  </si>
  <si>
    <t>Gross Profit</t>
  </si>
  <si>
    <t>EBIT</t>
  </si>
  <si>
    <t>Reported Net Profit</t>
  </si>
  <si>
    <t>EPS (Baht/share)</t>
  </si>
  <si>
    <t>n/a</t>
  </si>
  <si>
    <t xml:space="preserve">Total sales </t>
  </si>
  <si>
    <t>1H2017 (6-month)</t>
  </si>
  <si>
    <t>Unit : MB</t>
  </si>
  <si>
    <t>1H17</t>
  </si>
  <si>
    <t>1H16</t>
  </si>
  <si>
    <t>EPS (Bt. Per share)</t>
  </si>
  <si>
    <t>%</t>
  </si>
  <si>
    <t>Quarter (3-month)</t>
  </si>
  <si>
    <t>2Q17</t>
  </si>
  <si>
    <t>2Q16</t>
  </si>
  <si>
    <t xml:space="preserve">% </t>
  </si>
  <si>
    <t>Net Profit</t>
  </si>
  <si>
    <t>Total Sales</t>
  </si>
  <si>
    <t>บริษัท อาฟเตอร์ ยู จำกัด (มหาชน) และบริษัทย่อย</t>
  </si>
  <si>
    <t>(เดิมชื่อ "บริษัท อาฟเตอร์ ยู จำกัด")</t>
  </si>
  <si>
    <t>งบกำไรขาดทุนเบ็ดเสร็จ</t>
  </si>
  <si>
    <t xml:space="preserve">สำหรับปีสิ้นสุดวันที่ 31 ธันวาคม 2559 </t>
  </si>
  <si>
    <t>(หน่วย: บาท)</t>
  </si>
  <si>
    <t>งบการเงินรวม</t>
  </si>
  <si>
    <t>งบการเงินเฉพาะกิจการ</t>
  </si>
  <si>
    <t>หมายเหตุ</t>
  </si>
  <si>
    <t>กำไรขาดทุน:</t>
  </si>
  <si>
    <t>รายได้</t>
  </si>
  <si>
    <t>รายได้จากการขาย</t>
  </si>
  <si>
    <t>เงินปันผลรับ</t>
  </si>
  <si>
    <t>รายได้อื่น</t>
  </si>
  <si>
    <t>รวมรายได้</t>
  </si>
  <si>
    <t>ค่าใช้จ่าย</t>
  </si>
  <si>
    <t>ต้นทุนขาย</t>
  </si>
  <si>
    <t>ค่าใช้จ่ายในการขาย</t>
  </si>
  <si>
    <t>ค่าใช้จ่ายในการบริหาร</t>
  </si>
  <si>
    <t>รวมค่าใช้จ่าย</t>
  </si>
  <si>
    <t>กำไรก่อนค่าใช้จ่ายทางการเงินและค่าใช้จ่ายภาษีเงินได้</t>
  </si>
  <si>
    <t>ค่าใช้จ่ายทางการเงิน</t>
  </si>
  <si>
    <t>กำไรก่อนค่าใช้จ่ายภาษีเงินได้</t>
  </si>
  <si>
    <t>ค่าใช้จ่ายภาษีเงินได้</t>
  </si>
  <si>
    <t>กำไรสำหรับปี</t>
  </si>
  <si>
    <t>กำไรขาดทุนเบ็ดเสร็จอื่น:</t>
  </si>
  <si>
    <t>รายการที่จะไม่ถูกบันทึกในส่วนของกำไรหรือขาดทุนภายหลัง</t>
  </si>
  <si>
    <t xml:space="preserve">   ผลขาดทุนจากการประมาณการตามหลักคณิตศาสตร์ประกันภัย -</t>
  </si>
  <si>
    <t xml:space="preserve">      สุทธิจากภาษีเงินได้</t>
  </si>
  <si>
    <t>กำไรขาดทุนเบ็ดเสร็จรวมสำหรับปี</t>
  </si>
  <si>
    <t>กำไรต่อหุ้น</t>
  </si>
  <si>
    <t>กำไรต่อหุ้นขั้นพื้นฐาน</t>
  </si>
  <si>
    <t xml:space="preserve">   กำไรส่วนที่เป็นของผู้ถือหุ้นของบริษัทฯ</t>
  </si>
  <si>
    <t>(หน่วย: หุ้น)</t>
  </si>
  <si>
    <t xml:space="preserve">   จำนวนหุ้นสามัญถัวเฉลี่ยถ่วงน้ำหนัก</t>
  </si>
  <si>
    <t>หมายเหตุประกอบงบการเงินเป็นส่วนหนึ่งของงบการเงินนี้</t>
  </si>
  <si>
    <t>งบกระแสเงินสด</t>
  </si>
  <si>
    <t>สำหรับปีสิ้นสุดวันที่ 31 ธันวาคม 2559</t>
  </si>
  <si>
    <t>กระแสเงินสดจากกิจกรรมดำเนินงาน</t>
  </si>
  <si>
    <t>กำไรก่อนภาษี</t>
  </si>
  <si>
    <t>รายการปรับกระทบยอดกำไรก่อนภาษีเป็นเงินสดรับ (จ่าย)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</si>
  <si>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</si>
  <si>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</si>
  <si>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สำรองผลขาดทุนจากสินค้าเสื่อมสภาพ</t>
  </si>
  <si>
    <t xml:space="preserve">   ขาดทุนจากการจำหน่ายอุปกรณ์</t>
  </si>
  <si>
    <t xml:space="preserve">   ตัดจำหน่ายอุปกรณ์</t>
  </si>
  <si>
    <t xml:space="preserve">   โอนกลับประมาณการหนี้สินในการรื้อถอน</t>
  </si>
  <si>
    <t xml:space="preserve">   ตัดจำหน่ายเงินประกันการเช่า</t>
  </si>
  <si>
    <t xml:space="preserve">   สำรองผลประโยชน์ระยะยาวของพนักงาน</t>
  </si>
  <si>
    <t xml:space="preserve">   ค่าใช้จ่ายที่เกิดจากการจ่ายโดยใช้หุ้นเป็นเกณฑ์</t>
  </si>
  <si>
    <t xml:space="preserve">   รายได้เงินปันผลรับ</t>
  </si>
  <si>
    <t xml:space="preserve">   รายได้ดอกเบี้ย</t>
  </si>
  <si>
    <t xml:space="preserve">   ค่าใช้จ่ายทางการเงิน</t>
  </si>
  <si>
    <t>กำไรจากการดำเนินงานก่อนการเปลี่ยนแปลงในสินทรัพย์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</si>
  <si>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</si>
  <si>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</si>
  <si>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</si>
  <si>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</si>
  <si>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</si>
  <si>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เงินประกันการเช่า</t>
  </si>
  <si>
    <t xml:space="preserve">   สินทรัพย์ไม่หมุนเวียนอื่น</t>
  </si>
  <si>
    <t xml:space="preserve">หนี้สินดำเนินงานเพิ่มขึ้น 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</si>
  <si>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</si>
  <si>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</si>
  <si>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หนี้สินไม่หมุนเวียนอื่น</t>
  </si>
  <si>
    <t>เงินสดจากกิจกรรมดำเนินงาน</t>
  </si>
  <si>
    <t xml:space="preserve">   ดอกเบี้ยรับ</t>
  </si>
  <si>
    <t xml:space="preserve">   จ่ายดอกเบี้ย</t>
  </si>
  <si>
    <t xml:space="preserve">   จ่ายค่ารื้อถอนสินทรัพย์</t>
  </si>
  <si>
    <t xml:space="preserve">   จ่ายผลประโยชน์ระยะยาวของพนักงาน</t>
  </si>
  <si>
    <t xml:space="preserve">   จ่ายภาษีเงินได้</t>
  </si>
  <si>
    <t>เงินสดสุทธิจากกิจกรรมดำเนินงาน</t>
  </si>
  <si>
    <t>งบกระแสเงินสด (ต่อ)</t>
  </si>
  <si>
    <t>กระแสเงินสดจากกิจกรรมลงทุน</t>
  </si>
  <si>
    <t>เงินฝากธนาคารที่มีภาระค้ำประกันเพิ่มขึ้น</t>
  </si>
  <si>
    <t>เงินสดจ่ายซื้อเงินลงทุนในบริษัทย่อย</t>
  </si>
  <si>
    <t>ซื้อที่ดิน อาคารและอุปกรณ์</t>
  </si>
  <si>
    <t>ซื้อคอมพิวเตอร์ซอฟต์แวร์</t>
  </si>
  <si>
    <t>เงินจ่ายล่วงหน้าค่าซื้อสินทรัพย์</t>
  </si>
  <si>
    <t>เงินสดรับจากการจำหน่ายอุปกรณ์</t>
  </si>
  <si>
    <t>เงินสดสุทธิใช้ไปในกิจกรรมลงทุน</t>
  </si>
  <si>
    <t>กระแสเงินสดจากกิจกรรมจัดหาเงิน</t>
  </si>
  <si>
    <t>หนี้สินตามสัญญาเช่าการเงินลดลง</t>
  </si>
  <si>
    <t>เงินสดรับจากเงินกู้ยืมระยะยาวจากบุคคลทั่วไป</t>
  </si>
  <si>
    <t>เงินสดรับจากเงินกู้ยืมระยะยาวจากธนาคาร</t>
  </si>
  <si>
    <t>ชำระคืนเงินกู้ยืมระยะยาวจากบุคคลที่เกี่ยวข้องกัน</t>
  </si>
  <si>
    <t>ชำระคืนเงินกู้ยืมระยะยาวจากบุคคลทั่วไป</t>
  </si>
  <si>
    <t>ชำระคืนเงินกู้ยืมระยะยาวจากธนาคาร</t>
  </si>
  <si>
    <t>เงินสดรับจากการเพิ่มทุน</t>
  </si>
  <si>
    <t>เงินสดจ่ายค่าใช้จ่ายทางตรงในการเสนอขายหุ้น</t>
  </si>
  <si>
    <t>จ่ายเงินปันผล</t>
  </si>
  <si>
    <t>เงินสดสุทธิจากกิจกรรมจัดหาเงิน</t>
  </si>
  <si>
    <t>เงินสดและรายการเทียบเท่าเงินสดเพิ่มขึ้นสุทธิ</t>
  </si>
  <si>
    <r>
      <t>เงินสดและรายการเทียบเท่าเงินสดต้น</t>
    </r>
    <r>
      <rPr>
        <sz val="16"/>
        <rFont val="Angsana New"/>
        <family val="1"/>
      </rPr>
      <t>ปี</t>
    </r>
  </si>
  <si>
    <r>
      <t>เงินสดและรายการเทียบเท่าเงินสดปลาย</t>
    </r>
    <r>
      <rPr>
        <b/>
        <sz val="16"/>
        <rFont val="Angsana New"/>
        <family val="1"/>
      </rPr>
      <t>ปี</t>
    </r>
  </si>
  <si>
    <t>ข้อมูลกระแสเงินสดเปิดเผยเพิ่มเติม</t>
  </si>
  <si>
    <t>รายการที่มิใช่เงินสด</t>
  </si>
  <si>
    <t xml:space="preserve">   ซื้ออุปกรณ์ตามสัญญาเช่าการเงิน</t>
  </si>
  <si>
    <t xml:space="preserve">   โอนเงินจ่ายล่วงหน้าค่าก่อสร้างไปบัญชีอาคารและอุปกรณ์</t>
  </si>
  <si>
    <t xml:space="preserve">   เจ้าหนี้ค่างานก่อสร้างและซื้ออุปกรณ์เพิ่มขึ้น (ลดลง)</t>
  </si>
  <si>
    <t xml:space="preserve">   เจ้าหนี้ค่าใช้จ่ายทางตรงในการเสนอขายหุ้นเพิ่มขึ้น</t>
  </si>
  <si>
    <t xml:space="preserve">   ผลขาดทุนจากการประมาณการตามหลักคณิตศาสตร์ประกันภัย</t>
  </si>
  <si>
    <t xml:space="preserve">   ลูกหนี้เงินปันผลจากบริษัทย่อยเพิ่มขึ้น</t>
  </si>
  <si>
    <t xml:space="preserve"> (6-month)</t>
  </si>
  <si>
    <t xml:space="preserve"> (12-month)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</si>
</sst>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87" formatCode="0.0%"/>
    <numFmt numFmtId="188" formatCode="0.0"/>
    <numFmt numFmtId="189" formatCode="_(* #,##0_);_(* \(#,##0\);_(* &quot;-&quot;_);_(@_)"/>
    <numFmt numFmtId="190" formatCode="_(* #,##0.00_);_(* \(#,##0.00\);_(* &quot;-&quot;_);_(@_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rgb="FF000000"/>
      <name val="Times New Roman"/>
    </font>
    <font>
      <b/>
      <sz val="16"/>
      <color rgb="FF000000"/>
      <name val="Times New Roman"/>
    </font>
    <font>
      <sz val="9"/>
      <color theme="1"/>
      <name val="Tahoma"/>
      <family val="2"/>
      <charset val="22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name val="Arial"/>
      <family val="2"/>
    </font>
    <font>
      <sz val="9"/>
      <color rgb="FF0000CC"/>
      <name val="Times New Roman"/>
      <family val="1"/>
    </font>
    <font>
      <sz val="14"/>
      <color rgb="FF000000"/>
      <name val="Times New Roman"/>
    </font>
    <font>
      <sz val="14"/>
      <color rgb="FF0000CC"/>
      <name val="Times New Roman"/>
    </font>
    <font>
      <b/>
      <sz val="14"/>
      <color rgb="FF000000"/>
      <name val="Times New Roman"/>
    </font>
    <font>
      <b/>
      <sz val="14"/>
      <color rgb="FF0000CC"/>
      <name val="Times New Roman"/>
    </font>
    <font>
      <sz val="10"/>
      <color theme="1"/>
      <name val="Arial"/>
      <family val="2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b/>
      <sz val="16"/>
      <color rgb="FF002060"/>
      <name val="Angsana New"/>
      <family val="1"/>
    </font>
    <font>
      <sz val="16"/>
      <name val="Angsana New"/>
      <family val="1"/>
    </font>
    <font>
      <sz val="16"/>
      <color rgb="FFFF0000"/>
      <name val="Angsana New"/>
      <family val="1"/>
    </font>
    <font>
      <sz val="16"/>
      <color rgb="FF002060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i/>
      <sz val="16"/>
      <color rgb="FFFF0000"/>
      <name val="Angsana New"/>
      <family val="1"/>
    </font>
    <font>
      <i/>
      <sz val="16"/>
      <color rgb="FF002060"/>
      <name val="Angsana New"/>
      <family val="1"/>
    </font>
    <font>
      <sz val="16"/>
      <color rgb="FF000000"/>
      <name val="Tahoma"/>
      <family val="2"/>
    </font>
    <font>
      <b/>
      <sz val="16"/>
      <color rgb="FF000000"/>
      <name val="Tahoma"/>
      <family val="2"/>
    </font>
    <font>
      <sz val="14"/>
      <color rgb="FF000000"/>
      <name val="Tahoma"/>
      <family val="2"/>
    </font>
    <font>
      <sz val="14"/>
      <color rgb="FF0000CC"/>
      <name val="Tahoma"/>
      <family val="2"/>
    </font>
    <font>
      <b/>
      <sz val="14"/>
      <color rgb="FF000000"/>
      <name val="Tahoma"/>
      <family val="2"/>
    </font>
    <font>
      <b/>
      <sz val="14"/>
      <color rgb="FF0000CC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163">
    <xf numFmtId="0" fontId="0" fillId="0" borderId="0" xfId="0"/>
    <xf numFmtId="0" fontId="4" fillId="0" borderId="0" xfId="0" applyFont="1"/>
    <xf numFmtId="0" fontId="6" fillId="4" borderId="1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187" fontId="7" fillId="3" borderId="1" xfId="1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left" vertical="center" wrapText="1" readingOrder="1"/>
    </xf>
    <xf numFmtId="0" fontId="9" fillId="2" borderId="1" xfId="0" applyFont="1" applyFill="1" applyBorder="1" applyAlignment="1">
      <alignment horizontal="right" vertical="center" wrapText="1" readingOrder="1"/>
    </xf>
    <xf numFmtId="10" fontId="10" fillId="2" borderId="1" xfId="0" applyNumberFormat="1" applyFont="1" applyFill="1" applyBorder="1" applyAlignment="1">
      <alignment horizontal="right" vertical="center" wrapText="1" readingOrder="1"/>
    </xf>
    <xf numFmtId="0" fontId="11" fillId="3" borderId="1" xfId="0" applyFont="1" applyFill="1" applyBorder="1" applyAlignment="1">
      <alignment horizontal="left" vertical="center" wrapText="1" readingOrder="1"/>
    </xf>
    <xf numFmtId="0" fontId="11" fillId="3" borderId="1" xfId="0" applyFont="1" applyFill="1" applyBorder="1" applyAlignment="1">
      <alignment horizontal="right" vertical="center" wrapText="1" readingOrder="1"/>
    </xf>
    <xf numFmtId="0" fontId="9" fillId="3" borderId="1" xfId="0" applyFont="1" applyFill="1" applyBorder="1" applyAlignment="1">
      <alignment horizontal="left" vertical="center" wrapText="1" readingOrder="1"/>
    </xf>
    <xf numFmtId="0" fontId="9" fillId="3" borderId="1" xfId="0" applyFont="1" applyFill="1" applyBorder="1" applyAlignment="1">
      <alignment horizontal="right" vertical="center" wrapText="1" readingOrder="1"/>
    </xf>
    <xf numFmtId="10" fontId="10" fillId="3" borderId="1" xfId="0" applyNumberFormat="1" applyFont="1" applyFill="1" applyBorder="1" applyAlignment="1">
      <alignment horizontal="right" vertical="center" wrapText="1" readingOrder="1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1" xfId="0" applyFont="1" applyFill="1" applyBorder="1" applyAlignment="1">
      <alignment horizontal="right" vertical="center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right" vertical="center" wrapText="1" readingOrder="1"/>
    </xf>
    <xf numFmtId="187" fontId="10" fillId="3" borderId="1" xfId="0" applyNumberFormat="1" applyFont="1" applyFill="1" applyBorder="1" applyAlignment="1">
      <alignment horizontal="right" vertical="center" wrapText="1" readingOrder="1"/>
    </xf>
    <xf numFmtId="9" fontId="12" fillId="3" borderId="1" xfId="0" applyNumberFormat="1" applyFont="1" applyFill="1" applyBorder="1" applyAlignment="1">
      <alignment horizontal="right" vertical="center" wrapText="1" readingOrder="1"/>
    </xf>
    <xf numFmtId="188" fontId="9" fillId="2" borderId="1" xfId="0" applyNumberFormat="1" applyFont="1" applyFill="1" applyBorder="1" applyAlignment="1">
      <alignment horizontal="right" vertical="center" wrapText="1" readingOrder="1"/>
    </xf>
    <xf numFmtId="188" fontId="11" fillId="3" borderId="1" xfId="0" applyNumberFormat="1" applyFont="1" applyFill="1" applyBorder="1" applyAlignment="1">
      <alignment horizontal="right" vertical="center" wrapText="1" readingOrder="1"/>
    </xf>
    <xf numFmtId="188" fontId="9" fillId="3" borderId="1" xfId="0" applyNumberFormat="1" applyFont="1" applyFill="1" applyBorder="1" applyAlignment="1">
      <alignment horizontal="right" vertical="center" wrapText="1" readingOrder="1"/>
    </xf>
    <xf numFmtId="188" fontId="11" fillId="2" borderId="1" xfId="0" applyNumberFormat="1" applyFont="1" applyFill="1" applyBorder="1" applyAlignment="1">
      <alignment horizontal="right" vertical="center" wrapText="1" readingOrder="1"/>
    </xf>
    <xf numFmtId="188" fontId="10" fillId="2" borderId="1" xfId="0" applyNumberFormat="1" applyFont="1" applyFill="1" applyBorder="1" applyAlignment="1">
      <alignment horizontal="right" vertical="center" wrapText="1" readingOrder="1"/>
    </xf>
    <xf numFmtId="2" fontId="9" fillId="2" borderId="1" xfId="0" applyNumberFormat="1" applyFont="1" applyFill="1" applyBorder="1" applyAlignment="1">
      <alignment horizontal="right" vertical="center" wrapText="1" readingOrder="1"/>
    </xf>
    <xf numFmtId="0" fontId="2" fillId="4" borderId="2" xfId="0" applyFont="1" applyFill="1" applyBorder="1" applyAlignment="1">
      <alignment horizontal="right" vertical="center" wrapText="1" readingOrder="1"/>
    </xf>
    <xf numFmtId="38" fontId="14" fillId="0" borderId="0" xfId="2" applyNumberFormat="1" applyFont="1" applyFill="1" applyAlignment="1">
      <alignment horizontal="left" vertical="top"/>
    </xf>
    <xf numFmtId="38" fontId="14" fillId="0" borderId="0" xfId="2" applyNumberFormat="1" applyFont="1" applyFill="1" applyAlignment="1">
      <alignment horizontal="left" vertical="center"/>
    </xf>
    <xf numFmtId="38" fontId="15" fillId="0" borderId="0" xfId="2" applyNumberFormat="1" applyFont="1" applyFill="1" applyAlignment="1">
      <alignment horizontal="left" vertical="center"/>
    </xf>
    <xf numFmtId="38" fontId="16" fillId="0" borderId="0" xfId="2" applyNumberFormat="1" applyFont="1" applyFill="1" applyAlignment="1">
      <alignment horizontal="left" vertical="center"/>
    </xf>
    <xf numFmtId="38" fontId="17" fillId="0" borderId="0" xfId="2" applyNumberFormat="1" applyFont="1" applyFill="1" applyAlignment="1">
      <alignment vertical="center"/>
    </xf>
    <xf numFmtId="37" fontId="14" fillId="0" borderId="0" xfId="2" applyNumberFormat="1" applyFont="1" applyFill="1" applyAlignment="1">
      <alignment horizontal="left" vertical="center"/>
    </xf>
    <xf numFmtId="37" fontId="14" fillId="0" borderId="0" xfId="2" applyNumberFormat="1" applyFont="1" applyFill="1" applyBorder="1" applyAlignment="1">
      <alignment horizontal="left" vertical="center"/>
    </xf>
    <xf numFmtId="37" fontId="17" fillId="0" borderId="0" xfId="2" applyNumberFormat="1" applyFont="1" applyFill="1" applyBorder="1" applyAlignment="1">
      <alignment horizontal="centerContinuous" vertical="center"/>
    </xf>
    <xf numFmtId="38" fontId="17" fillId="0" borderId="0" xfId="2" applyNumberFormat="1" applyFont="1" applyFill="1" applyAlignment="1">
      <alignment horizontal="centerContinuous" vertical="center"/>
    </xf>
    <xf numFmtId="38" fontId="18" fillId="0" borderId="0" xfId="2" applyNumberFormat="1" applyFont="1" applyFill="1" applyAlignment="1">
      <alignment horizontal="centerContinuous" vertical="center"/>
    </xf>
    <xf numFmtId="38" fontId="19" fillId="0" borderId="0" xfId="2" applyNumberFormat="1" applyFont="1" applyFill="1" applyAlignment="1">
      <alignment horizontal="centerContinuous" vertical="center"/>
    </xf>
    <xf numFmtId="0" fontId="17" fillId="0" borderId="0" xfId="2" applyFont="1" applyFill="1" applyAlignment="1">
      <alignment vertical="center"/>
    </xf>
    <xf numFmtId="37" fontId="17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38" fontId="17" fillId="0" borderId="5" xfId="2" applyNumberFormat="1" applyFont="1" applyFill="1" applyBorder="1" applyAlignment="1">
      <alignment horizontal="center" vertical="top"/>
    </xf>
    <xf numFmtId="38" fontId="17" fillId="0" borderId="0" xfId="2" applyNumberFormat="1" applyFont="1" applyFill="1" applyBorder="1" applyAlignment="1">
      <alignment horizontal="center" vertical="top"/>
    </xf>
    <xf numFmtId="0" fontId="18" fillId="0" borderId="5" xfId="2" applyNumberFormat="1" applyFont="1" applyFill="1" applyBorder="1" applyAlignment="1">
      <alignment horizontal="center" vertical="center"/>
    </xf>
    <xf numFmtId="0" fontId="19" fillId="0" borderId="5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Alignment="1">
      <alignment horizontal="center" vertical="center"/>
    </xf>
    <xf numFmtId="0" fontId="17" fillId="0" borderId="5" xfId="2" applyNumberFormat="1" applyFont="1" applyFill="1" applyBorder="1" applyAlignment="1">
      <alignment horizontal="center" vertical="center"/>
    </xf>
    <xf numFmtId="38" fontId="17" fillId="0" borderId="0" xfId="2" applyNumberFormat="1" applyFont="1" applyFill="1" applyBorder="1" applyAlignment="1">
      <alignment horizontal="center" vertical="center"/>
    </xf>
    <xf numFmtId="0" fontId="18" fillId="0" borderId="0" xfId="2" applyNumberFormat="1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horizontal="center" vertical="center"/>
    </xf>
    <xf numFmtId="0" fontId="17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Alignment="1">
      <alignment vertical="center"/>
    </xf>
    <xf numFmtId="38" fontId="17" fillId="0" borderId="0" xfId="2" applyNumberFormat="1" applyFont="1" applyFill="1" applyAlignment="1">
      <alignment horizontal="center" vertical="center"/>
    </xf>
    <xf numFmtId="38" fontId="21" fillId="0" borderId="0" xfId="2" applyNumberFormat="1" applyFont="1" applyFill="1" applyBorder="1" applyAlignment="1">
      <alignment horizontal="center" vertical="center"/>
    </xf>
    <xf numFmtId="189" fontId="18" fillId="0" borderId="0" xfId="2" applyNumberFormat="1" applyFont="1" applyFill="1" applyBorder="1" applyAlignment="1">
      <alignment horizontal="right" vertical="center"/>
    </xf>
    <xf numFmtId="189" fontId="19" fillId="0" borderId="0" xfId="2" applyNumberFormat="1" applyFont="1" applyFill="1" applyBorder="1" applyAlignment="1">
      <alignment horizontal="right" vertical="center"/>
    </xf>
    <xf numFmtId="37" fontId="17" fillId="0" borderId="0" xfId="2" applyNumberFormat="1" applyFont="1" applyFill="1" applyAlignment="1">
      <alignment vertical="center"/>
    </xf>
    <xf numFmtId="189" fontId="17" fillId="0" borderId="0" xfId="2" applyNumberFormat="1" applyFont="1" applyFill="1" applyBorder="1" applyAlignment="1">
      <alignment horizontal="right" vertical="center"/>
    </xf>
    <xf numFmtId="39" fontId="17" fillId="0" borderId="0" xfId="2" applyNumberFormat="1" applyFont="1" applyFill="1" applyAlignment="1" applyProtection="1">
      <alignment horizontal="left" vertical="center"/>
    </xf>
    <xf numFmtId="0" fontId="21" fillId="0" borderId="0" xfId="2" applyNumberFormat="1" applyFont="1" applyFill="1" applyBorder="1" applyAlignment="1">
      <alignment horizontal="center" vertical="center"/>
    </xf>
    <xf numFmtId="39" fontId="14" fillId="0" borderId="0" xfId="2" applyNumberFormat="1" applyFont="1" applyFill="1" applyAlignment="1" applyProtection="1">
      <alignment horizontal="left" vertical="center"/>
    </xf>
    <xf numFmtId="189" fontId="17" fillId="0" borderId="0" xfId="2" applyNumberFormat="1" applyFont="1" applyFill="1" applyBorder="1" applyAlignment="1">
      <alignment horizontal="center" vertical="center"/>
    </xf>
    <xf numFmtId="189" fontId="18" fillId="0" borderId="6" xfId="2" applyNumberFormat="1" applyFont="1" applyFill="1" applyBorder="1" applyAlignment="1">
      <alignment horizontal="right" vertical="center"/>
    </xf>
    <xf numFmtId="189" fontId="19" fillId="0" borderId="6" xfId="2" applyNumberFormat="1" applyFont="1" applyFill="1" applyBorder="1" applyAlignment="1">
      <alignment horizontal="right" vertical="center"/>
    </xf>
    <xf numFmtId="189" fontId="17" fillId="0" borderId="6" xfId="2" applyNumberFormat="1" applyFont="1" applyFill="1" applyBorder="1" applyAlignment="1">
      <alignment horizontal="right" vertical="center"/>
    </xf>
    <xf numFmtId="38" fontId="21" fillId="0" borderId="0" xfId="2" applyNumberFormat="1" applyFont="1" applyFill="1" applyAlignment="1">
      <alignment horizontal="center" vertical="center"/>
    </xf>
    <xf numFmtId="37" fontId="15" fillId="0" borderId="0" xfId="2" applyNumberFormat="1" applyFont="1" applyFill="1" applyAlignment="1">
      <alignment horizontal="left" vertical="center"/>
    </xf>
    <xf numFmtId="37" fontId="16" fillId="0" borderId="0" xfId="2" applyNumberFormat="1" applyFont="1" applyFill="1" applyAlignment="1">
      <alignment horizontal="left" vertical="center"/>
    </xf>
    <xf numFmtId="39" fontId="17" fillId="0" borderId="0" xfId="2" applyNumberFormat="1" applyFont="1" applyFill="1" applyAlignment="1">
      <alignment vertical="center"/>
    </xf>
    <xf numFmtId="189" fontId="18" fillId="0" borderId="0" xfId="2" applyNumberFormat="1" applyFont="1" applyFill="1" applyAlignment="1">
      <alignment horizontal="right" vertical="center"/>
    </xf>
    <xf numFmtId="189" fontId="19" fillId="0" borderId="0" xfId="2" applyNumberFormat="1" applyFont="1" applyFill="1" applyAlignment="1">
      <alignment horizontal="right" vertical="center"/>
    </xf>
    <xf numFmtId="189" fontId="17" fillId="0" borderId="0" xfId="2" applyNumberFormat="1" applyFont="1" applyFill="1" applyAlignment="1">
      <alignment horizontal="right" vertical="center"/>
    </xf>
    <xf numFmtId="0" fontId="17" fillId="0" borderId="0" xfId="2" applyNumberFormat="1" applyFont="1" applyFill="1" applyAlignment="1">
      <alignment horizontal="left" vertical="top"/>
    </xf>
    <xf numFmtId="189" fontId="18" fillId="0" borderId="5" xfId="2" applyNumberFormat="1" applyFont="1" applyFill="1" applyBorder="1" applyAlignment="1">
      <alignment horizontal="right" vertical="center"/>
    </xf>
    <xf numFmtId="189" fontId="19" fillId="0" borderId="5" xfId="2" applyNumberFormat="1" applyFont="1" applyFill="1" applyBorder="1" applyAlignment="1">
      <alignment horizontal="right" vertical="center"/>
    </xf>
    <xf numFmtId="189" fontId="17" fillId="0" borderId="5" xfId="2" applyNumberFormat="1" applyFont="1" applyFill="1" applyBorder="1" applyAlignment="1">
      <alignment horizontal="right" vertical="center"/>
    </xf>
    <xf numFmtId="0" fontId="14" fillId="0" borderId="0" xfId="2" applyNumberFormat="1" applyFont="1" applyFill="1" applyAlignment="1">
      <alignment horizontal="left" vertical="top"/>
    </xf>
    <xf numFmtId="0" fontId="14" fillId="0" borderId="0" xfId="2" applyNumberFormat="1" applyFont="1" applyFill="1" applyAlignment="1">
      <alignment vertical="top"/>
    </xf>
    <xf numFmtId="38" fontId="22" fillId="0" borderId="0" xfId="2" applyNumberFormat="1" applyFont="1" applyFill="1" applyAlignment="1">
      <alignment vertical="center"/>
    </xf>
    <xf numFmtId="37" fontId="17" fillId="0" borderId="0" xfId="2" applyNumberFormat="1" applyFont="1" applyFill="1" applyBorder="1" applyAlignment="1">
      <alignment vertical="center"/>
    </xf>
    <xf numFmtId="38" fontId="21" fillId="0" borderId="0" xfId="2" applyNumberFormat="1" applyFont="1" applyFill="1" applyAlignment="1">
      <alignment vertical="center"/>
    </xf>
    <xf numFmtId="189" fontId="18" fillId="0" borderId="7" xfId="2" applyNumberFormat="1" applyFont="1" applyFill="1" applyBorder="1" applyAlignment="1">
      <alignment horizontal="right" vertical="center"/>
    </xf>
    <xf numFmtId="189" fontId="19" fillId="0" borderId="7" xfId="2" applyNumberFormat="1" applyFont="1" applyFill="1" applyBorder="1" applyAlignment="1">
      <alignment horizontal="right" vertical="center"/>
    </xf>
    <xf numFmtId="189" fontId="17" fillId="0" borderId="7" xfId="2" applyNumberFormat="1" applyFont="1" applyFill="1" applyBorder="1" applyAlignment="1">
      <alignment horizontal="right" vertical="center"/>
    </xf>
    <xf numFmtId="189" fontId="18" fillId="0" borderId="0" xfId="2" applyNumberFormat="1" applyFont="1" applyFill="1" applyBorder="1" applyAlignment="1">
      <alignment vertical="center"/>
    </xf>
    <xf numFmtId="189" fontId="19" fillId="0" borderId="0" xfId="2" applyNumberFormat="1" applyFont="1" applyFill="1" applyBorder="1" applyAlignment="1">
      <alignment vertical="center"/>
    </xf>
    <xf numFmtId="189" fontId="17" fillId="0" borderId="0" xfId="2" applyNumberFormat="1" applyFont="1" applyFill="1" applyBorder="1" applyAlignment="1">
      <alignment vertical="center"/>
    </xf>
    <xf numFmtId="38" fontId="23" fillId="0" borderId="0" xfId="2" applyNumberFormat="1" applyFont="1" applyFill="1" applyAlignment="1">
      <alignment vertical="center"/>
    </xf>
    <xf numFmtId="37" fontId="17" fillId="0" borderId="0" xfId="2" applyNumberFormat="1" applyFont="1" applyFill="1" applyAlignment="1">
      <alignment vertical="top"/>
    </xf>
    <xf numFmtId="190" fontId="18" fillId="0" borderId="7" xfId="2" applyNumberFormat="1" applyFont="1" applyFill="1" applyBorder="1" applyAlignment="1">
      <alignment horizontal="right" vertical="center"/>
    </xf>
    <xf numFmtId="190" fontId="19" fillId="0" borderId="7" xfId="2" applyNumberFormat="1" applyFont="1" applyFill="1" applyBorder="1" applyAlignment="1">
      <alignment horizontal="right" vertical="center"/>
    </xf>
    <xf numFmtId="190" fontId="17" fillId="0" borderId="7" xfId="2" applyNumberFormat="1" applyFont="1" applyFill="1" applyBorder="1" applyAlignment="1">
      <alignment horizontal="right" vertical="center"/>
    </xf>
    <xf numFmtId="190" fontId="17" fillId="0" borderId="0" xfId="2" applyNumberFormat="1" applyFont="1" applyFill="1" applyBorder="1" applyAlignment="1">
      <alignment horizontal="right" vertical="center"/>
    </xf>
    <xf numFmtId="190" fontId="18" fillId="0" borderId="0" xfId="2" applyNumberFormat="1" applyFont="1" applyFill="1" applyBorder="1" applyAlignment="1">
      <alignment horizontal="right" vertical="center"/>
    </xf>
    <xf numFmtId="190" fontId="19" fillId="0" borderId="0" xfId="2" applyNumberFormat="1" applyFont="1" applyFill="1" applyBorder="1" applyAlignment="1">
      <alignment horizontal="right" vertical="center"/>
    </xf>
    <xf numFmtId="38" fontId="24" fillId="0" borderId="0" xfId="2" applyNumberFormat="1" applyFont="1" applyFill="1" applyAlignment="1">
      <alignment horizontal="center" vertical="center"/>
    </xf>
    <xf numFmtId="38" fontId="25" fillId="0" borderId="0" xfId="2" applyNumberFormat="1" applyFont="1" applyFill="1" applyAlignment="1">
      <alignment horizontal="center" vertical="center"/>
    </xf>
    <xf numFmtId="38" fontId="18" fillId="0" borderId="0" xfId="2" applyNumberFormat="1" applyFont="1" applyFill="1" applyAlignment="1">
      <alignment vertical="center"/>
    </xf>
    <xf numFmtId="38" fontId="19" fillId="0" borderId="0" xfId="2" applyNumberFormat="1" applyFont="1" applyFill="1" applyAlignment="1">
      <alignment vertical="center"/>
    </xf>
    <xf numFmtId="38" fontId="17" fillId="0" borderId="0" xfId="2" applyNumberFormat="1" applyFont="1" applyFill="1" applyBorder="1" applyAlignment="1">
      <alignment horizontal="centerContinuous" vertical="center"/>
    </xf>
    <xf numFmtId="0" fontId="17" fillId="0" borderId="0" xfId="2" applyNumberFormat="1" applyFont="1" applyFill="1" applyAlignment="1">
      <alignment vertical="top"/>
    </xf>
    <xf numFmtId="38" fontId="17" fillId="0" borderId="0" xfId="2" applyNumberFormat="1" applyFont="1" applyFill="1" applyBorder="1" applyAlignment="1">
      <alignment vertical="center"/>
    </xf>
    <xf numFmtId="0" fontId="17" fillId="0" borderId="0" xfId="2" quotePrefix="1" applyNumberFormat="1" applyFont="1" applyFill="1" applyAlignment="1">
      <alignment horizontal="left" vertical="top"/>
    </xf>
    <xf numFmtId="0" fontId="14" fillId="0" borderId="0" xfId="2" quotePrefix="1" applyNumberFormat="1" applyFont="1" applyFill="1" applyAlignment="1">
      <alignment horizontal="left" vertical="top"/>
    </xf>
    <xf numFmtId="0" fontId="17" fillId="0" borderId="0" xfId="2" applyNumberFormat="1" applyFont="1" applyFill="1" applyBorder="1" applyAlignment="1">
      <alignment vertical="top"/>
    </xf>
    <xf numFmtId="189" fontId="18" fillId="0" borderId="8" xfId="2" applyNumberFormat="1" applyFont="1" applyFill="1" applyBorder="1" applyAlignment="1">
      <alignment horizontal="right" vertical="center"/>
    </xf>
    <xf numFmtId="189" fontId="19" fillId="0" borderId="8" xfId="2" applyNumberFormat="1" applyFont="1" applyFill="1" applyBorder="1" applyAlignment="1">
      <alignment horizontal="right" vertical="center"/>
    </xf>
    <xf numFmtId="189" fontId="17" fillId="0" borderId="8" xfId="2" applyNumberFormat="1" applyFont="1" applyFill="1" applyBorder="1" applyAlignment="1">
      <alignment horizontal="right" vertical="center"/>
    </xf>
    <xf numFmtId="37" fontId="14" fillId="0" borderId="0" xfId="2" applyNumberFormat="1" applyFont="1" applyFill="1" applyAlignment="1">
      <alignment vertical="center"/>
    </xf>
    <xf numFmtId="189" fontId="17" fillId="0" borderId="0" xfId="2" applyNumberFormat="1" applyFont="1" applyFill="1" applyAlignment="1">
      <alignment vertical="center"/>
    </xf>
    <xf numFmtId="189" fontId="19" fillId="0" borderId="0" xfId="2" applyNumberFormat="1" applyFont="1" applyFill="1" applyAlignment="1">
      <alignment vertical="center"/>
    </xf>
    <xf numFmtId="189" fontId="18" fillId="0" borderId="0" xfId="2" applyNumberFormat="1" applyFont="1" applyFill="1" applyAlignment="1">
      <alignment vertical="center"/>
    </xf>
    <xf numFmtId="10" fontId="0" fillId="0" borderId="0" xfId="1" applyNumberFormat="1" applyFont="1"/>
    <xf numFmtId="0" fontId="26" fillId="4" borderId="2" xfId="0" applyFont="1" applyFill="1" applyBorder="1" applyAlignment="1">
      <alignment horizontal="right" vertical="center" wrapText="1" readingOrder="1"/>
    </xf>
    <xf numFmtId="0" fontId="27" fillId="4" borderId="1" xfId="0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left" vertical="center" wrapText="1" readingOrder="1"/>
    </xf>
    <xf numFmtId="188" fontId="28" fillId="2" borderId="1" xfId="0" applyNumberFormat="1" applyFont="1" applyFill="1" applyBorder="1" applyAlignment="1">
      <alignment vertical="center" wrapText="1" readingOrder="1"/>
    </xf>
    <xf numFmtId="187" fontId="29" fillId="6" borderId="1" xfId="0" applyNumberFormat="1" applyFont="1" applyFill="1" applyBorder="1" applyAlignment="1">
      <alignment vertical="center" wrapText="1" readingOrder="1"/>
    </xf>
    <xf numFmtId="0" fontId="28" fillId="2" borderId="1" xfId="0" applyFont="1" applyFill="1" applyBorder="1" applyAlignment="1">
      <alignment vertical="center" wrapText="1" readingOrder="1"/>
    </xf>
    <xf numFmtId="41" fontId="28" fillId="2" borderId="1" xfId="0" applyNumberFormat="1" applyFont="1" applyFill="1" applyBorder="1" applyAlignment="1">
      <alignment vertical="center" wrapText="1" readingOrder="1"/>
    </xf>
    <xf numFmtId="188" fontId="30" fillId="5" borderId="1" xfId="0" applyNumberFormat="1" applyFont="1" applyFill="1" applyBorder="1" applyAlignment="1">
      <alignment vertical="center" wrapText="1" readingOrder="1"/>
    </xf>
    <xf numFmtId="0" fontId="30" fillId="5" borderId="1" xfId="0" applyFont="1" applyFill="1" applyBorder="1" applyAlignment="1">
      <alignment vertical="center" wrapText="1" readingOrder="1"/>
    </xf>
    <xf numFmtId="0" fontId="28" fillId="6" borderId="1" xfId="0" applyFont="1" applyFill="1" applyBorder="1" applyAlignment="1">
      <alignment horizontal="left" vertical="center" wrapText="1" readingOrder="1"/>
    </xf>
    <xf numFmtId="188" fontId="28" fillId="6" borderId="1" xfId="0" applyNumberFormat="1" applyFont="1" applyFill="1" applyBorder="1" applyAlignment="1">
      <alignment vertical="center" wrapText="1" readingOrder="1"/>
    </xf>
    <xf numFmtId="0" fontId="28" fillId="6" borderId="1" xfId="0" applyFont="1" applyFill="1" applyBorder="1" applyAlignment="1">
      <alignment vertical="center" wrapText="1" readingOrder="1"/>
    </xf>
    <xf numFmtId="188" fontId="30" fillId="2" borderId="1" xfId="0" applyNumberFormat="1" applyFont="1" applyFill="1" applyBorder="1" applyAlignment="1">
      <alignment vertical="center" wrapText="1" readingOrder="1"/>
    </xf>
    <xf numFmtId="41" fontId="30" fillId="2" borderId="1" xfId="0" applyNumberFormat="1" applyFont="1" applyFill="1" applyBorder="1" applyAlignment="1">
      <alignment vertical="center" wrapText="1" readingOrder="1"/>
    </xf>
    <xf numFmtId="187" fontId="29" fillId="6" borderId="1" xfId="0" applyNumberFormat="1" applyFont="1" applyFill="1" applyBorder="1" applyAlignment="1">
      <alignment horizontal="right" vertical="center" wrapText="1" readingOrder="1"/>
    </xf>
    <xf numFmtId="0" fontId="29" fillId="5" borderId="1" xfId="0" applyFont="1" applyFill="1" applyBorder="1" applyAlignment="1">
      <alignment horizontal="left" vertical="center" wrapText="1" readingOrder="1"/>
    </xf>
    <xf numFmtId="188" fontId="29" fillId="5" borderId="1" xfId="0" applyNumberFormat="1" applyFont="1" applyFill="1" applyBorder="1" applyAlignment="1">
      <alignment vertical="center" wrapText="1" readingOrder="1"/>
    </xf>
    <xf numFmtId="187" fontId="29" fillId="5" borderId="1" xfId="0" applyNumberFormat="1" applyFont="1" applyFill="1" applyBorder="1" applyAlignment="1">
      <alignment vertical="center" wrapText="1" readingOrder="1"/>
    </xf>
    <xf numFmtId="0" fontId="29" fillId="5" borderId="1" xfId="0" applyFont="1" applyFill="1" applyBorder="1" applyAlignment="1">
      <alignment vertical="center" wrapText="1" readingOrder="1"/>
    </xf>
    <xf numFmtId="187" fontId="28" fillId="6" borderId="1" xfId="0" applyNumberFormat="1" applyFont="1" applyFill="1" applyBorder="1" applyAlignment="1">
      <alignment vertical="center" wrapText="1" readingOrder="1"/>
    </xf>
    <xf numFmtId="2" fontId="28" fillId="2" borderId="1" xfId="0" applyNumberFormat="1" applyFont="1" applyFill="1" applyBorder="1" applyAlignment="1">
      <alignment vertical="center" wrapText="1" readingOrder="1"/>
    </xf>
    <xf numFmtId="9" fontId="31" fillId="5" borderId="1" xfId="0" applyNumberFormat="1" applyFont="1" applyFill="1" applyBorder="1" applyAlignment="1">
      <alignment vertical="center" wrapText="1" readingOrder="1"/>
    </xf>
    <xf numFmtId="0" fontId="28" fillId="5" borderId="1" xfId="0" applyFont="1" applyFill="1" applyBorder="1" applyAlignment="1">
      <alignment horizontal="left" vertical="center" wrapText="1" readingOrder="1"/>
    </xf>
    <xf numFmtId="38" fontId="14" fillId="0" borderId="5" xfId="2" applyNumberFormat="1" applyFont="1" applyFill="1" applyBorder="1" applyAlignment="1">
      <alignment horizontal="center" vertical="center"/>
    </xf>
    <xf numFmtId="37" fontId="14" fillId="0" borderId="5" xfId="2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wrapText="1" readingOrder="1"/>
    </xf>
    <xf numFmtId="0" fontId="27" fillId="7" borderId="2" xfId="0" applyFont="1" applyFill="1" applyBorder="1" applyAlignment="1">
      <alignment horizontal="center" vertical="center" wrapText="1" readingOrder="1"/>
    </xf>
    <xf numFmtId="0" fontId="27" fillId="7" borderId="3" xfId="0" applyFont="1" applyFill="1" applyBorder="1" applyAlignment="1">
      <alignment horizontal="center" vertical="center" wrapText="1" readingOrder="1"/>
    </xf>
    <xf numFmtId="0" fontId="27" fillId="7" borderId="4" xfId="0" applyFont="1" applyFill="1" applyBorder="1" applyAlignment="1">
      <alignment horizontal="center" vertical="center" wrapText="1" readingOrder="1"/>
    </xf>
    <xf numFmtId="0" fontId="27" fillId="7" borderId="1" xfId="0" applyFont="1" applyFill="1" applyBorder="1" applyAlignment="1">
      <alignment horizontal="center" vertical="center" wrapText="1" readingOrder="1"/>
    </xf>
    <xf numFmtId="0" fontId="3" fillId="7" borderId="1" xfId="0" applyFont="1" applyFill="1" applyBorder="1" applyAlignment="1">
      <alignment horizontal="center" vertical="center" wrapText="1" readingOrder="1"/>
    </xf>
    <xf numFmtId="0" fontId="27" fillId="8" borderId="2" xfId="0" applyFont="1" applyFill="1" applyBorder="1" applyAlignment="1">
      <alignment horizontal="center" vertical="center" wrapText="1" readingOrder="1"/>
    </xf>
    <xf numFmtId="0" fontId="27" fillId="8" borderId="3" xfId="0" applyFont="1" applyFill="1" applyBorder="1" applyAlignment="1">
      <alignment horizontal="center" vertical="center" wrapText="1" readingOrder="1"/>
    </xf>
    <xf numFmtId="0" fontId="27" fillId="8" borderId="4" xfId="0" applyFont="1" applyFill="1" applyBorder="1" applyAlignment="1">
      <alignment horizontal="center" vertical="center" wrapText="1" readingOrder="1"/>
    </xf>
    <xf numFmtId="0" fontId="27" fillId="8" borderId="1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mradee.Rit\AppData\Local\Temp\Rar$DI79.264\FINANCIAL_STATE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aporn.pinijnorach\AppData\Local\Microsoft\Windows\Temporary%20Internet%20Files\Content.Outlook\DFHWKU3M\Cash%20flo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 2558, 2559 P&amp;L"/>
      <sheetName val="CE_Conso"/>
      <sheetName val="CE_Company"/>
    </sheetNames>
    <sheetDataSet>
      <sheetData sheetId="0">
        <row r="10">
          <cell r="F10">
            <v>628398173</v>
          </cell>
          <cell r="H10">
            <v>82271637</v>
          </cell>
          <cell r="J10">
            <v>625022920</v>
          </cell>
          <cell r="L10">
            <v>81763140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"/>
      <sheetName val="Reconcile R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5"/>
  <sheetViews>
    <sheetView tabSelected="1" zoomScale="96" zoomScaleNormal="96" workbookViewId="0">
      <selection activeCell="F6" sqref="F6"/>
    </sheetView>
  </sheetViews>
  <sheetFormatPr defaultRowHeight="14.25" x14ac:dyDescent="0.2"/>
  <cols>
    <col min="1" max="1" width="23.125" customWidth="1"/>
    <col min="2" max="2" width="8.875" customWidth="1"/>
    <col min="3" max="3" width="9.375" customWidth="1"/>
    <col min="4" max="6" width="8.875" customWidth="1"/>
    <col min="7" max="7" width="10" customWidth="1"/>
    <col min="8" max="8" width="11.75" customWidth="1"/>
    <col min="9" max="9" width="9.625" customWidth="1"/>
    <col min="10" max="10" width="12.375" style="1" customWidth="1"/>
    <col min="11" max="11" width="9.125" style="1" customWidth="1"/>
    <col min="12" max="12" width="9" style="1"/>
  </cols>
  <sheetData>
    <row r="1" spans="1:9" s="1" customFormat="1" ht="20.25" thickBot="1" x14ac:dyDescent="0.2">
      <c r="A1" s="126"/>
      <c r="B1" s="159" t="s">
        <v>125</v>
      </c>
      <c r="C1" s="160"/>
      <c r="D1" s="160"/>
      <c r="E1" s="161"/>
      <c r="F1" s="154" t="s">
        <v>126</v>
      </c>
      <c r="G1" s="155"/>
      <c r="H1" s="155"/>
      <c r="I1" s="156"/>
    </row>
    <row r="2" spans="1:9" s="1" customFormat="1" ht="21" customHeight="1" thickBot="1" x14ac:dyDescent="0.2">
      <c r="A2" s="127" t="s">
        <v>12</v>
      </c>
      <c r="B2" s="162" t="s">
        <v>13</v>
      </c>
      <c r="C2" s="162" t="s">
        <v>16</v>
      </c>
      <c r="D2" s="162" t="s">
        <v>14</v>
      </c>
      <c r="E2" s="162" t="s">
        <v>16</v>
      </c>
      <c r="F2" s="157">
        <v>2016</v>
      </c>
      <c r="G2" s="157" t="s">
        <v>16</v>
      </c>
      <c r="H2" s="157">
        <v>2015</v>
      </c>
      <c r="I2" s="158"/>
    </row>
    <row r="3" spans="1:9" s="1" customFormat="1" ht="18.75" thickBot="1" x14ac:dyDescent="0.2">
      <c r="A3" s="128" t="s">
        <v>0</v>
      </c>
      <c r="B3" s="129">
        <v>325.45</v>
      </c>
      <c r="C3" s="130">
        <f>B3/B5</f>
        <v>0.98573418948388669</v>
      </c>
      <c r="D3" s="129">
        <v>286.47000000000003</v>
      </c>
      <c r="E3" s="130">
        <f>D3/D5</f>
        <v>0.99255075878317522</v>
      </c>
      <c r="F3" s="129">
        <v>606.4</v>
      </c>
      <c r="G3" s="130">
        <f>F3/F5</f>
        <v>1</v>
      </c>
      <c r="H3" s="131">
        <v>414.3</v>
      </c>
      <c r="I3" s="130">
        <f>H3/H5</f>
        <v>1</v>
      </c>
    </row>
    <row r="4" spans="1:9" ht="18.75" thickBot="1" x14ac:dyDescent="0.25">
      <c r="A4" s="128" t="s">
        <v>1</v>
      </c>
      <c r="B4" s="129">
        <v>4.71</v>
      </c>
      <c r="C4" s="130">
        <f>B4/B5</f>
        <v>1.4265810516113401E-2</v>
      </c>
      <c r="D4" s="129">
        <v>2.15</v>
      </c>
      <c r="E4" s="130">
        <f>D4/D5</f>
        <v>7.4492412168248902E-3</v>
      </c>
      <c r="F4" s="129">
        <v>0</v>
      </c>
      <c r="G4" s="130">
        <f>F4/F5</f>
        <v>0</v>
      </c>
      <c r="H4" s="132">
        <v>0</v>
      </c>
      <c r="I4" s="130">
        <f>H4/H5</f>
        <v>0</v>
      </c>
    </row>
    <row r="5" spans="1:9" ht="18.75" thickBot="1" x14ac:dyDescent="0.25">
      <c r="A5" s="148" t="s">
        <v>22</v>
      </c>
      <c r="B5" s="133">
        <f>SUM(B3:B4)</f>
        <v>330.15999999999997</v>
      </c>
      <c r="C5" s="147">
        <f>B5/B5</f>
        <v>1</v>
      </c>
      <c r="D5" s="133">
        <f>SUM(D3:D4)</f>
        <v>288.62</v>
      </c>
      <c r="E5" s="147">
        <f>D5/D5</f>
        <v>1</v>
      </c>
      <c r="F5" s="133">
        <f>SUM(F3:F4)</f>
        <v>606.4</v>
      </c>
      <c r="G5" s="147">
        <f>F5/F5</f>
        <v>1</v>
      </c>
      <c r="H5" s="134">
        <f>SUM(H3:H4)</f>
        <v>414.3</v>
      </c>
      <c r="I5" s="147">
        <f>H5/H5</f>
        <v>1</v>
      </c>
    </row>
    <row r="6" spans="1:9" ht="18.75" thickBot="1" x14ac:dyDescent="0.25">
      <c r="A6" s="135" t="s">
        <v>4</v>
      </c>
      <c r="B6" s="136">
        <v>-113.03</v>
      </c>
      <c r="C6" s="130">
        <f>B6/B5</f>
        <v>-0.34234916404167681</v>
      </c>
      <c r="D6" s="136">
        <v>-105.12</v>
      </c>
      <c r="E6" s="130">
        <f>D6/D5</f>
        <v>-0.36421592405238723</v>
      </c>
      <c r="F6" s="136">
        <v>-217.8</v>
      </c>
      <c r="G6" s="130">
        <f>F6/F5</f>
        <v>-0.35916886543535625</v>
      </c>
      <c r="H6" s="137">
        <v>-156</v>
      </c>
      <c r="I6" s="130">
        <f>H6/H5</f>
        <v>-0.37653874004344678</v>
      </c>
    </row>
    <row r="7" spans="1:9" ht="18.75" thickBot="1" x14ac:dyDescent="0.25">
      <c r="A7" s="128" t="s">
        <v>5</v>
      </c>
      <c r="B7" s="138">
        <v>217.13</v>
      </c>
      <c r="C7" s="130">
        <f>B7/B5</f>
        <v>0.6576508359583233</v>
      </c>
      <c r="D7" s="138">
        <v>183.5</v>
      </c>
      <c r="E7" s="130">
        <f>D7/D5</f>
        <v>0.63578407594761277</v>
      </c>
      <c r="F7" s="138">
        <f>+F3+F4+F6</f>
        <v>388.59999999999997</v>
      </c>
      <c r="G7" s="130">
        <f>F7/F5</f>
        <v>0.6408311345646438</v>
      </c>
      <c r="H7" s="139">
        <f>+H3+H4+H6</f>
        <v>258.3</v>
      </c>
      <c r="I7" s="130">
        <f>H7/H5</f>
        <v>0.62346125995655322</v>
      </c>
    </row>
    <row r="8" spans="1:9" ht="18.75" thickBot="1" x14ac:dyDescent="0.25">
      <c r="A8" s="128" t="s">
        <v>2</v>
      </c>
      <c r="B8" s="129">
        <v>3.78</v>
      </c>
      <c r="C8" s="130">
        <f>B8/(B5+B8)</f>
        <v>1.1319398694376237E-2</v>
      </c>
      <c r="D8" s="129">
        <v>1.44</v>
      </c>
      <c r="E8" s="130">
        <f>D8/(D5+D8)</f>
        <v>4.9644901054954147E-3</v>
      </c>
      <c r="F8" s="129">
        <v>2.0099999999999998</v>
      </c>
      <c r="G8" s="130">
        <f>F8/(F5+F8)</f>
        <v>3.3036932331815716E-3</v>
      </c>
      <c r="H8" s="132">
        <v>0.57999999999999996</v>
      </c>
      <c r="I8" s="130">
        <f>H8/(H5+H8)</f>
        <v>1.3979946008484381E-3</v>
      </c>
    </row>
    <row r="9" spans="1:9" ht="18.75" thickBot="1" x14ac:dyDescent="0.25">
      <c r="A9" s="128" t="s">
        <v>6</v>
      </c>
      <c r="B9" s="129">
        <v>65.17</v>
      </c>
      <c r="C9" s="140">
        <f>B9/(B5+B8)</f>
        <v>0.19515481823081995</v>
      </c>
      <c r="D9" s="129">
        <v>67.83</v>
      </c>
      <c r="E9" s="140">
        <f>D9/(D5+D8)</f>
        <v>0.2338481693442736</v>
      </c>
      <c r="F9" s="129">
        <v>127.9</v>
      </c>
      <c r="G9" s="140">
        <f>F9/(F5+F8)</f>
        <v>0.21022008185269803</v>
      </c>
      <c r="H9" s="131">
        <v>78.2</v>
      </c>
      <c r="I9" s="140">
        <f>H9/(H5+H8)</f>
        <v>0.18848823756266872</v>
      </c>
    </row>
    <row r="10" spans="1:9" ht="18.75" thickBot="1" x14ac:dyDescent="0.25">
      <c r="A10" s="141" t="s">
        <v>21</v>
      </c>
      <c r="B10" s="142">
        <v>53.2</v>
      </c>
      <c r="C10" s="143">
        <f>B10/(B5+B8)</f>
        <v>0.15931005569862852</v>
      </c>
      <c r="D10" s="142">
        <v>52.16</v>
      </c>
      <c r="E10" s="143">
        <f>D10/(D5+D8)</f>
        <v>0.17982486382127835</v>
      </c>
      <c r="F10" s="142">
        <v>98.8</v>
      </c>
      <c r="G10" s="143">
        <f>F10/(F5+F8)</f>
        <v>0.16239049325290511</v>
      </c>
      <c r="H10" s="144">
        <v>57.51</v>
      </c>
      <c r="I10" s="143">
        <f>H10/(H5+H8)</f>
        <v>0.13861839568067874</v>
      </c>
    </row>
    <row r="11" spans="1:9" ht="25.5" customHeight="1" thickBot="1" x14ac:dyDescent="0.25">
      <c r="A11" s="128" t="s">
        <v>15</v>
      </c>
      <c r="B11" s="129">
        <v>7.0000000000000007E-2</v>
      </c>
      <c r="C11" s="145"/>
      <c r="D11" s="146">
        <v>0.1</v>
      </c>
      <c r="E11" s="145"/>
      <c r="F11" s="129">
        <v>0.18</v>
      </c>
      <c r="G11" s="145"/>
      <c r="H11" s="131">
        <v>0.11</v>
      </c>
      <c r="I11" s="145"/>
    </row>
    <row r="15" spans="1:9" x14ac:dyDescent="0.2">
      <c r="C15" s="125"/>
    </row>
  </sheetData>
  <mergeCells count="2">
    <mergeCell ref="B1:E1"/>
    <mergeCell ref="F1:I1"/>
  </mergeCells>
  <pageMargins left="0.7" right="0.7" top="0.75" bottom="0.75" header="0.3" footer="0.3"/>
  <pageSetup paperSize="9" scale="8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122"/>
  <sheetViews>
    <sheetView showGridLines="0" view="pageBreakPreview" topLeftCell="A29" zoomScale="95" zoomScaleNormal="100" zoomScaleSheetLayoutView="95" workbookViewId="0">
      <selection activeCell="E9" sqref="E9"/>
    </sheetView>
  </sheetViews>
  <sheetFormatPr defaultColWidth="11.25" defaultRowHeight="23.1" customHeight="1" x14ac:dyDescent="0.2"/>
  <cols>
    <col min="1" max="1" width="12" style="44" customWidth="1"/>
    <col min="2" max="2" width="16.375" style="44" customWidth="1"/>
    <col min="3" max="3" width="10.5" style="44" customWidth="1"/>
    <col min="4" max="4" width="7.75" style="44" customWidth="1"/>
    <col min="5" max="5" width="1.75" style="44" customWidth="1"/>
    <col min="6" max="6" width="11.875" style="110" customWidth="1"/>
    <col min="7" max="7" width="1.5" style="44" customWidth="1"/>
    <col min="8" max="8" width="11.875" style="111" customWidth="1"/>
    <col min="9" max="9" width="1.5" style="69" customWidth="1"/>
    <col min="10" max="10" width="11.875" style="69" customWidth="1"/>
    <col min="11" max="11" width="1.5" style="69" customWidth="1"/>
    <col min="12" max="12" width="11.875" style="69" customWidth="1"/>
    <col min="13" max="13" width="7.5" style="44" customWidth="1"/>
    <col min="14" max="14" width="23.25" style="44" customWidth="1"/>
    <col min="15" max="15" width="2.125" style="44" customWidth="1"/>
    <col min="16" max="16" width="16.375" style="44" customWidth="1"/>
    <col min="17" max="17" width="11.25" style="44" customWidth="1"/>
    <col min="18" max="256" width="11.25" style="44"/>
    <col min="257" max="257" width="12" style="44" customWidth="1"/>
    <col min="258" max="258" width="16.375" style="44" customWidth="1"/>
    <col min="259" max="259" width="10.5" style="44" customWidth="1"/>
    <col min="260" max="260" width="7.75" style="44" customWidth="1"/>
    <col min="261" max="261" width="1.75" style="44" customWidth="1"/>
    <col min="262" max="262" width="11.875" style="44" customWidth="1"/>
    <col min="263" max="263" width="1.5" style="44" customWidth="1"/>
    <col min="264" max="264" width="11.875" style="44" customWidth="1"/>
    <col min="265" max="265" width="1.5" style="44" customWidth="1"/>
    <col min="266" max="266" width="11.875" style="44" customWidth="1"/>
    <col min="267" max="267" width="1.5" style="44" customWidth="1"/>
    <col min="268" max="268" width="11.875" style="44" customWidth="1"/>
    <col min="269" max="269" width="7.5" style="44" customWidth="1"/>
    <col min="270" max="270" width="23.25" style="44" customWidth="1"/>
    <col min="271" max="271" width="2.125" style="44" customWidth="1"/>
    <col min="272" max="272" width="16.375" style="44" customWidth="1"/>
    <col min="273" max="273" width="11.25" style="44" customWidth="1"/>
    <col min="274" max="512" width="11.25" style="44"/>
    <col min="513" max="513" width="12" style="44" customWidth="1"/>
    <col min="514" max="514" width="16.375" style="44" customWidth="1"/>
    <col min="515" max="515" width="10.5" style="44" customWidth="1"/>
    <col min="516" max="516" width="7.75" style="44" customWidth="1"/>
    <col min="517" max="517" width="1.75" style="44" customWidth="1"/>
    <col min="518" max="518" width="11.875" style="44" customWidth="1"/>
    <col min="519" max="519" width="1.5" style="44" customWidth="1"/>
    <col min="520" max="520" width="11.875" style="44" customWidth="1"/>
    <col min="521" max="521" width="1.5" style="44" customWidth="1"/>
    <col min="522" max="522" width="11.875" style="44" customWidth="1"/>
    <col min="523" max="523" width="1.5" style="44" customWidth="1"/>
    <col min="524" max="524" width="11.875" style="44" customWidth="1"/>
    <col min="525" max="525" width="7.5" style="44" customWidth="1"/>
    <col min="526" max="526" width="23.25" style="44" customWidth="1"/>
    <col min="527" max="527" width="2.125" style="44" customWidth="1"/>
    <col min="528" max="528" width="16.375" style="44" customWidth="1"/>
    <col min="529" max="529" width="11.25" style="44" customWidth="1"/>
    <col min="530" max="768" width="11.25" style="44"/>
    <col min="769" max="769" width="12" style="44" customWidth="1"/>
    <col min="770" max="770" width="16.375" style="44" customWidth="1"/>
    <col min="771" max="771" width="10.5" style="44" customWidth="1"/>
    <col min="772" max="772" width="7.75" style="44" customWidth="1"/>
    <col min="773" max="773" width="1.75" style="44" customWidth="1"/>
    <col min="774" max="774" width="11.875" style="44" customWidth="1"/>
    <col min="775" max="775" width="1.5" style="44" customWidth="1"/>
    <col min="776" max="776" width="11.875" style="44" customWidth="1"/>
    <col min="777" max="777" width="1.5" style="44" customWidth="1"/>
    <col min="778" max="778" width="11.875" style="44" customWidth="1"/>
    <col min="779" max="779" width="1.5" style="44" customWidth="1"/>
    <col min="780" max="780" width="11.875" style="44" customWidth="1"/>
    <col min="781" max="781" width="7.5" style="44" customWidth="1"/>
    <col min="782" max="782" width="23.25" style="44" customWidth="1"/>
    <col min="783" max="783" width="2.125" style="44" customWidth="1"/>
    <col min="784" max="784" width="16.375" style="44" customWidth="1"/>
    <col min="785" max="785" width="11.25" style="44" customWidth="1"/>
    <col min="786" max="1024" width="11.25" style="44"/>
    <col min="1025" max="1025" width="12" style="44" customWidth="1"/>
    <col min="1026" max="1026" width="16.375" style="44" customWidth="1"/>
    <col min="1027" max="1027" width="10.5" style="44" customWidth="1"/>
    <col min="1028" max="1028" width="7.75" style="44" customWidth="1"/>
    <col min="1029" max="1029" width="1.75" style="44" customWidth="1"/>
    <col min="1030" max="1030" width="11.875" style="44" customWidth="1"/>
    <col min="1031" max="1031" width="1.5" style="44" customWidth="1"/>
    <col min="1032" max="1032" width="11.875" style="44" customWidth="1"/>
    <col min="1033" max="1033" width="1.5" style="44" customWidth="1"/>
    <col min="1034" max="1034" width="11.875" style="44" customWidth="1"/>
    <col min="1035" max="1035" width="1.5" style="44" customWidth="1"/>
    <col min="1036" max="1036" width="11.875" style="44" customWidth="1"/>
    <col min="1037" max="1037" width="7.5" style="44" customWidth="1"/>
    <col min="1038" max="1038" width="23.25" style="44" customWidth="1"/>
    <col min="1039" max="1039" width="2.125" style="44" customWidth="1"/>
    <col min="1040" max="1040" width="16.375" style="44" customWidth="1"/>
    <col min="1041" max="1041" width="11.25" style="44" customWidth="1"/>
    <col min="1042" max="1280" width="11.25" style="44"/>
    <col min="1281" max="1281" width="12" style="44" customWidth="1"/>
    <col min="1282" max="1282" width="16.375" style="44" customWidth="1"/>
    <col min="1283" max="1283" width="10.5" style="44" customWidth="1"/>
    <col min="1284" max="1284" width="7.75" style="44" customWidth="1"/>
    <col min="1285" max="1285" width="1.75" style="44" customWidth="1"/>
    <col min="1286" max="1286" width="11.875" style="44" customWidth="1"/>
    <col min="1287" max="1287" width="1.5" style="44" customWidth="1"/>
    <col min="1288" max="1288" width="11.875" style="44" customWidth="1"/>
    <col min="1289" max="1289" width="1.5" style="44" customWidth="1"/>
    <col min="1290" max="1290" width="11.875" style="44" customWidth="1"/>
    <col min="1291" max="1291" width="1.5" style="44" customWidth="1"/>
    <col min="1292" max="1292" width="11.875" style="44" customWidth="1"/>
    <col min="1293" max="1293" width="7.5" style="44" customWidth="1"/>
    <col min="1294" max="1294" width="23.25" style="44" customWidth="1"/>
    <col min="1295" max="1295" width="2.125" style="44" customWidth="1"/>
    <col min="1296" max="1296" width="16.375" style="44" customWidth="1"/>
    <col min="1297" max="1297" width="11.25" style="44" customWidth="1"/>
    <col min="1298" max="1536" width="11.25" style="44"/>
    <col min="1537" max="1537" width="12" style="44" customWidth="1"/>
    <col min="1538" max="1538" width="16.375" style="44" customWidth="1"/>
    <col min="1539" max="1539" width="10.5" style="44" customWidth="1"/>
    <col min="1540" max="1540" width="7.75" style="44" customWidth="1"/>
    <col min="1541" max="1541" width="1.75" style="44" customWidth="1"/>
    <col min="1542" max="1542" width="11.875" style="44" customWidth="1"/>
    <col min="1543" max="1543" width="1.5" style="44" customWidth="1"/>
    <col min="1544" max="1544" width="11.875" style="44" customWidth="1"/>
    <col min="1545" max="1545" width="1.5" style="44" customWidth="1"/>
    <col min="1546" max="1546" width="11.875" style="44" customWidth="1"/>
    <col min="1547" max="1547" width="1.5" style="44" customWidth="1"/>
    <col min="1548" max="1548" width="11.875" style="44" customWidth="1"/>
    <col min="1549" max="1549" width="7.5" style="44" customWidth="1"/>
    <col min="1550" max="1550" width="23.25" style="44" customWidth="1"/>
    <col min="1551" max="1551" width="2.125" style="44" customWidth="1"/>
    <col min="1552" max="1552" width="16.375" style="44" customWidth="1"/>
    <col min="1553" max="1553" width="11.25" style="44" customWidth="1"/>
    <col min="1554" max="1792" width="11.25" style="44"/>
    <col min="1793" max="1793" width="12" style="44" customWidth="1"/>
    <col min="1794" max="1794" width="16.375" style="44" customWidth="1"/>
    <col min="1795" max="1795" width="10.5" style="44" customWidth="1"/>
    <col min="1796" max="1796" width="7.75" style="44" customWidth="1"/>
    <col min="1797" max="1797" width="1.75" style="44" customWidth="1"/>
    <col min="1798" max="1798" width="11.875" style="44" customWidth="1"/>
    <col min="1799" max="1799" width="1.5" style="44" customWidth="1"/>
    <col min="1800" max="1800" width="11.875" style="44" customWidth="1"/>
    <col min="1801" max="1801" width="1.5" style="44" customWidth="1"/>
    <col min="1802" max="1802" width="11.875" style="44" customWidth="1"/>
    <col min="1803" max="1803" width="1.5" style="44" customWidth="1"/>
    <col min="1804" max="1804" width="11.875" style="44" customWidth="1"/>
    <col min="1805" max="1805" width="7.5" style="44" customWidth="1"/>
    <col min="1806" max="1806" width="23.25" style="44" customWidth="1"/>
    <col min="1807" max="1807" width="2.125" style="44" customWidth="1"/>
    <col min="1808" max="1808" width="16.375" style="44" customWidth="1"/>
    <col min="1809" max="1809" width="11.25" style="44" customWidth="1"/>
    <col min="1810" max="2048" width="11.25" style="44"/>
    <col min="2049" max="2049" width="12" style="44" customWidth="1"/>
    <col min="2050" max="2050" width="16.375" style="44" customWidth="1"/>
    <col min="2051" max="2051" width="10.5" style="44" customWidth="1"/>
    <col min="2052" max="2052" width="7.75" style="44" customWidth="1"/>
    <col min="2053" max="2053" width="1.75" style="44" customWidth="1"/>
    <col min="2054" max="2054" width="11.875" style="44" customWidth="1"/>
    <col min="2055" max="2055" width="1.5" style="44" customWidth="1"/>
    <col min="2056" max="2056" width="11.875" style="44" customWidth="1"/>
    <col min="2057" max="2057" width="1.5" style="44" customWidth="1"/>
    <col min="2058" max="2058" width="11.875" style="44" customWidth="1"/>
    <col min="2059" max="2059" width="1.5" style="44" customWidth="1"/>
    <col min="2060" max="2060" width="11.875" style="44" customWidth="1"/>
    <col min="2061" max="2061" width="7.5" style="44" customWidth="1"/>
    <col min="2062" max="2062" width="23.25" style="44" customWidth="1"/>
    <col min="2063" max="2063" width="2.125" style="44" customWidth="1"/>
    <col min="2064" max="2064" width="16.375" style="44" customWidth="1"/>
    <col min="2065" max="2065" width="11.25" style="44" customWidth="1"/>
    <col min="2066" max="2304" width="11.25" style="44"/>
    <col min="2305" max="2305" width="12" style="44" customWidth="1"/>
    <col min="2306" max="2306" width="16.375" style="44" customWidth="1"/>
    <col min="2307" max="2307" width="10.5" style="44" customWidth="1"/>
    <col min="2308" max="2308" width="7.75" style="44" customWidth="1"/>
    <col min="2309" max="2309" width="1.75" style="44" customWidth="1"/>
    <col min="2310" max="2310" width="11.875" style="44" customWidth="1"/>
    <col min="2311" max="2311" width="1.5" style="44" customWidth="1"/>
    <col min="2312" max="2312" width="11.875" style="44" customWidth="1"/>
    <col min="2313" max="2313" width="1.5" style="44" customWidth="1"/>
    <col min="2314" max="2314" width="11.875" style="44" customWidth="1"/>
    <col min="2315" max="2315" width="1.5" style="44" customWidth="1"/>
    <col min="2316" max="2316" width="11.875" style="44" customWidth="1"/>
    <col min="2317" max="2317" width="7.5" style="44" customWidth="1"/>
    <col min="2318" max="2318" width="23.25" style="44" customWidth="1"/>
    <col min="2319" max="2319" width="2.125" style="44" customWidth="1"/>
    <col min="2320" max="2320" width="16.375" style="44" customWidth="1"/>
    <col min="2321" max="2321" width="11.25" style="44" customWidth="1"/>
    <col min="2322" max="2560" width="11.25" style="44"/>
    <col min="2561" max="2561" width="12" style="44" customWidth="1"/>
    <col min="2562" max="2562" width="16.375" style="44" customWidth="1"/>
    <col min="2563" max="2563" width="10.5" style="44" customWidth="1"/>
    <col min="2564" max="2564" width="7.75" style="44" customWidth="1"/>
    <col min="2565" max="2565" width="1.75" style="44" customWidth="1"/>
    <col min="2566" max="2566" width="11.875" style="44" customWidth="1"/>
    <col min="2567" max="2567" width="1.5" style="44" customWidth="1"/>
    <col min="2568" max="2568" width="11.875" style="44" customWidth="1"/>
    <col min="2569" max="2569" width="1.5" style="44" customWidth="1"/>
    <col min="2570" max="2570" width="11.875" style="44" customWidth="1"/>
    <col min="2571" max="2571" width="1.5" style="44" customWidth="1"/>
    <col min="2572" max="2572" width="11.875" style="44" customWidth="1"/>
    <col min="2573" max="2573" width="7.5" style="44" customWidth="1"/>
    <col min="2574" max="2574" width="23.25" style="44" customWidth="1"/>
    <col min="2575" max="2575" width="2.125" style="44" customWidth="1"/>
    <col min="2576" max="2576" width="16.375" style="44" customWidth="1"/>
    <col min="2577" max="2577" width="11.25" style="44" customWidth="1"/>
    <col min="2578" max="2816" width="11.25" style="44"/>
    <col min="2817" max="2817" width="12" style="44" customWidth="1"/>
    <col min="2818" max="2818" width="16.375" style="44" customWidth="1"/>
    <col min="2819" max="2819" width="10.5" style="44" customWidth="1"/>
    <col min="2820" max="2820" width="7.75" style="44" customWidth="1"/>
    <col min="2821" max="2821" width="1.75" style="44" customWidth="1"/>
    <col min="2822" max="2822" width="11.875" style="44" customWidth="1"/>
    <col min="2823" max="2823" width="1.5" style="44" customWidth="1"/>
    <col min="2824" max="2824" width="11.875" style="44" customWidth="1"/>
    <col min="2825" max="2825" width="1.5" style="44" customWidth="1"/>
    <col min="2826" max="2826" width="11.875" style="44" customWidth="1"/>
    <col min="2827" max="2827" width="1.5" style="44" customWidth="1"/>
    <col min="2828" max="2828" width="11.875" style="44" customWidth="1"/>
    <col min="2829" max="2829" width="7.5" style="44" customWidth="1"/>
    <col min="2830" max="2830" width="23.25" style="44" customWidth="1"/>
    <col min="2831" max="2831" width="2.125" style="44" customWidth="1"/>
    <col min="2832" max="2832" width="16.375" style="44" customWidth="1"/>
    <col min="2833" max="2833" width="11.25" style="44" customWidth="1"/>
    <col min="2834" max="3072" width="11.25" style="44"/>
    <col min="3073" max="3073" width="12" style="44" customWidth="1"/>
    <col min="3074" max="3074" width="16.375" style="44" customWidth="1"/>
    <col min="3075" max="3075" width="10.5" style="44" customWidth="1"/>
    <col min="3076" max="3076" width="7.75" style="44" customWidth="1"/>
    <col min="3077" max="3077" width="1.75" style="44" customWidth="1"/>
    <col min="3078" max="3078" width="11.875" style="44" customWidth="1"/>
    <col min="3079" max="3079" width="1.5" style="44" customWidth="1"/>
    <col min="3080" max="3080" width="11.875" style="44" customWidth="1"/>
    <col min="3081" max="3081" width="1.5" style="44" customWidth="1"/>
    <col min="3082" max="3082" width="11.875" style="44" customWidth="1"/>
    <col min="3083" max="3083" width="1.5" style="44" customWidth="1"/>
    <col min="3084" max="3084" width="11.875" style="44" customWidth="1"/>
    <col min="3085" max="3085" width="7.5" style="44" customWidth="1"/>
    <col min="3086" max="3086" width="23.25" style="44" customWidth="1"/>
    <col min="3087" max="3087" width="2.125" style="44" customWidth="1"/>
    <col min="3088" max="3088" width="16.375" style="44" customWidth="1"/>
    <col min="3089" max="3089" width="11.25" style="44" customWidth="1"/>
    <col min="3090" max="3328" width="11.25" style="44"/>
    <col min="3329" max="3329" width="12" style="44" customWidth="1"/>
    <col min="3330" max="3330" width="16.375" style="44" customWidth="1"/>
    <col min="3331" max="3331" width="10.5" style="44" customWidth="1"/>
    <col min="3332" max="3332" width="7.75" style="44" customWidth="1"/>
    <col min="3333" max="3333" width="1.75" style="44" customWidth="1"/>
    <col min="3334" max="3334" width="11.875" style="44" customWidth="1"/>
    <col min="3335" max="3335" width="1.5" style="44" customWidth="1"/>
    <col min="3336" max="3336" width="11.875" style="44" customWidth="1"/>
    <col min="3337" max="3337" width="1.5" style="44" customWidth="1"/>
    <col min="3338" max="3338" width="11.875" style="44" customWidth="1"/>
    <col min="3339" max="3339" width="1.5" style="44" customWidth="1"/>
    <col min="3340" max="3340" width="11.875" style="44" customWidth="1"/>
    <col min="3341" max="3341" width="7.5" style="44" customWidth="1"/>
    <col min="3342" max="3342" width="23.25" style="44" customWidth="1"/>
    <col min="3343" max="3343" width="2.125" style="44" customWidth="1"/>
    <col min="3344" max="3344" width="16.375" style="44" customWidth="1"/>
    <col min="3345" max="3345" width="11.25" style="44" customWidth="1"/>
    <col min="3346" max="3584" width="11.25" style="44"/>
    <col min="3585" max="3585" width="12" style="44" customWidth="1"/>
    <col min="3586" max="3586" width="16.375" style="44" customWidth="1"/>
    <col min="3587" max="3587" width="10.5" style="44" customWidth="1"/>
    <col min="3588" max="3588" width="7.75" style="44" customWidth="1"/>
    <col min="3589" max="3589" width="1.75" style="44" customWidth="1"/>
    <col min="3590" max="3590" width="11.875" style="44" customWidth="1"/>
    <col min="3591" max="3591" width="1.5" style="44" customWidth="1"/>
    <col min="3592" max="3592" width="11.875" style="44" customWidth="1"/>
    <col min="3593" max="3593" width="1.5" style="44" customWidth="1"/>
    <col min="3594" max="3594" width="11.875" style="44" customWidth="1"/>
    <col min="3595" max="3595" width="1.5" style="44" customWidth="1"/>
    <col min="3596" max="3596" width="11.875" style="44" customWidth="1"/>
    <col min="3597" max="3597" width="7.5" style="44" customWidth="1"/>
    <col min="3598" max="3598" width="23.25" style="44" customWidth="1"/>
    <col min="3599" max="3599" width="2.125" style="44" customWidth="1"/>
    <col min="3600" max="3600" width="16.375" style="44" customWidth="1"/>
    <col min="3601" max="3601" width="11.25" style="44" customWidth="1"/>
    <col min="3602" max="3840" width="11.25" style="44"/>
    <col min="3841" max="3841" width="12" style="44" customWidth="1"/>
    <col min="3842" max="3842" width="16.375" style="44" customWidth="1"/>
    <col min="3843" max="3843" width="10.5" style="44" customWidth="1"/>
    <col min="3844" max="3844" width="7.75" style="44" customWidth="1"/>
    <col min="3845" max="3845" width="1.75" style="44" customWidth="1"/>
    <col min="3846" max="3846" width="11.875" style="44" customWidth="1"/>
    <col min="3847" max="3847" width="1.5" style="44" customWidth="1"/>
    <col min="3848" max="3848" width="11.875" style="44" customWidth="1"/>
    <col min="3849" max="3849" width="1.5" style="44" customWidth="1"/>
    <col min="3850" max="3850" width="11.875" style="44" customWidth="1"/>
    <col min="3851" max="3851" width="1.5" style="44" customWidth="1"/>
    <col min="3852" max="3852" width="11.875" style="44" customWidth="1"/>
    <col min="3853" max="3853" width="7.5" style="44" customWidth="1"/>
    <col min="3854" max="3854" width="23.25" style="44" customWidth="1"/>
    <col min="3855" max="3855" width="2.125" style="44" customWidth="1"/>
    <col min="3856" max="3856" width="16.375" style="44" customWidth="1"/>
    <col min="3857" max="3857" width="11.25" style="44" customWidth="1"/>
    <col min="3858" max="4096" width="11.25" style="44"/>
    <col min="4097" max="4097" width="12" style="44" customWidth="1"/>
    <col min="4098" max="4098" width="16.375" style="44" customWidth="1"/>
    <col min="4099" max="4099" width="10.5" style="44" customWidth="1"/>
    <col min="4100" max="4100" width="7.75" style="44" customWidth="1"/>
    <col min="4101" max="4101" width="1.75" style="44" customWidth="1"/>
    <col min="4102" max="4102" width="11.875" style="44" customWidth="1"/>
    <col min="4103" max="4103" width="1.5" style="44" customWidth="1"/>
    <col min="4104" max="4104" width="11.875" style="44" customWidth="1"/>
    <col min="4105" max="4105" width="1.5" style="44" customWidth="1"/>
    <col min="4106" max="4106" width="11.875" style="44" customWidth="1"/>
    <col min="4107" max="4107" width="1.5" style="44" customWidth="1"/>
    <col min="4108" max="4108" width="11.875" style="44" customWidth="1"/>
    <col min="4109" max="4109" width="7.5" style="44" customWidth="1"/>
    <col min="4110" max="4110" width="23.25" style="44" customWidth="1"/>
    <col min="4111" max="4111" width="2.125" style="44" customWidth="1"/>
    <col min="4112" max="4112" width="16.375" style="44" customWidth="1"/>
    <col min="4113" max="4113" width="11.25" style="44" customWidth="1"/>
    <col min="4114" max="4352" width="11.25" style="44"/>
    <col min="4353" max="4353" width="12" style="44" customWidth="1"/>
    <col min="4354" max="4354" width="16.375" style="44" customWidth="1"/>
    <col min="4355" max="4355" width="10.5" style="44" customWidth="1"/>
    <col min="4356" max="4356" width="7.75" style="44" customWidth="1"/>
    <col min="4357" max="4357" width="1.75" style="44" customWidth="1"/>
    <col min="4358" max="4358" width="11.875" style="44" customWidth="1"/>
    <col min="4359" max="4359" width="1.5" style="44" customWidth="1"/>
    <col min="4360" max="4360" width="11.875" style="44" customWidth="1"/>
    <col min="4361" max="4361" width="1.5" style="44" customWidth="1"/>
    <col min="4362" max="4362" width="11.875" style="44" customWidth="1"/>
    <col min="4363" max="4363" width="1.5" style="44" customWidth="1"/>
    <col min="4364" max="4364" width="11.875" style="44" customWidth="1"/>
    <col min="4365" max="4365" width="7.5" style="44" customWidth="1"/>
    <col min="4366" max="4366" width="23.25" style="44" customWidth="1"/>
    <col min="4367" max="4367" width="2.125" style="44" customWidth="1"/>
    <col min="4368" max="4368" width="16.375" style="44" customWidth="1"/>
    <col min="4369" max="4369" width="11.25" style="44" customWidth="1"/>
    <col min="4370" max="4608" width="11.25" style="44"/>
    <col min="4609" max="4609" width="12" style="44" customWidth="1"/>
    <col min="4610" max="4610" width="16.375" style="44" customWidth="1"/>
    <col min="4611" max="4611" width="10.5" style="44" customWidth="1"/>
    <col min="4612" max="4612" width="7.75" style="44" customWidth="1"/>
    <col min="4613" max="4613" width="1.75" style="44" customWidth="1"/>
    <col min="4614" max="4614" width="11.875" style="44" customWidth="1"/>
    <col min="4615" max="4615" width="1.5" style="44" customWidth="1"/>
    <col min="4616" max="4616" width="11.875" style="44" customWidth="1"/>
    <col min="4617" max="4617" width="1.5" style="44" customWidth="1"/>
    <col min="4618" max="4618" width="11.875" style="44" customWidth="1"/>
    <col min="4619" max="4619" width="1.5" style="44" customWidth="1"/>
    <col min="4620" max="4620" width="11.875" style="44" customWidth="1"/>
    <col min="4621" max="4621" width="7.5" style="44" customWidth="1"/>
    <col min="4622" max="4622" width="23.25" style="44" customWidth="1"/>
    <col min="4623" max="4623" width="2.125" style="44" customWidth="1"/>
    <col min="4624" max="4624" width="16.375" style="44" customWidth="1"/>
    <col min="4625" max="4625" width="11.25" style="44" customWidth="1"/>
    <col min="4626" max="4864" width="11.25" style="44"/>
    <col min="4865" max="4865" width="12" style="44" customWidth="1"/>
    <col min="4866" max="4866" width="16.375" style="44" customWidth="1"/>
    <col min="4867" max="4867" width="10.5" style="44" customWidth="1"/>
    <col min="4868" max="4868" width="7.75" style="44" customWidth="1"/>
    <col min="4869" max="4869" width="1.75" style="44" customWidth="1"/>
    <col min="4870" max="4870" width="11.875" style="44" customWidth="1"/>
    <col min="4871" max="4871" width="1.5" style="44" customWidth="1"/>
    <col min="4872" max="4872" width="11.875" style="44" customWidth="1"/>
    <col min="4873" max="4873" width="1.5" style="44" customWidth="1"/>
    <col min="4874" max="4874" width="11.875" style="44" customWidth="1"/>
    <col min="4875" max="4875" width="1.5" style="44" customWidth="1"/>
    <col min="4876" max="4876" width="11.875" style="44" customWidth="1"/>
    <col min="4877" max="4877" width="7.5" style="44" customWidth="1"/>
    <col min="4878" max="4878" width="23.25" style="44" customWidth="1"/>
    <col min="4879" max="4879" width="2.125" style="44" customWidth="1"/>
    <col min="4880" max="4880" width="16.375" style="44" customWidth="1"/>
    <col min="4881" max="4881" width="11.25" style="44" customWidth="1"/>
    <col min="4882" max="5120" width="11.25" style="44"/>
    <col min="5121" max="5121" width="12" style="44" customWidth="1"/>
    <col min="5122" max="5122" width="16.375" style="44" customWidth="1"/>
    <col min="5123" max="5123" width="10.5" style="44" customWidth="1"/>
    <col min="5124" max="5124" width="7.75" style="44" customWidth="1"/>
    <col min="5125" max="5125" width="1.75" style="44" customWidth="1"/>
    <col min="5126" max="5126" width="11.875" style="44" customWidth="1"/>
    <col min="5127" max="5127" width="1.5" style="44" customWidth="1"/>
    <col min="5128" max="5128" width="11.875" style="44" customWidth="1"/>
    <col min="5129" max="5129" width="1.5" style="44" customWidth="1"/>
    <col min="5130" max="5130" width="11.875" style="44" customWidth="1"/>
    <col min="5131" max="5131" width="1.5" style="44" customWidth="1"/>
    <col min="5132" max="5132" width="11.875" style="44" customWidth="1"/>
    <col min="5133" max="5133" width="7.5" style="44" customWidth="1"/>
    <col min="5134" max="5134" width="23.25" style="44" customWidth="1"/>
    <col min="5135" max="5135" width="2.125" style="44" customWidth="1"/>
    <col min="5136" max="5136" width="16.375" style="44" customWidth="1"/>
    <col min="5137" max="5137" width="11.25" style="44" customWidth="1"/>
    <col min="5138" max="5376" width="11.25" style="44"/>
    <col min="5377" max="5377" width="12" style="44" customWidth="1"/>
    <col min="5378" max="5378" width="16.375" style="44" customWidth="1"/>
    <col min="5379" max="5379" width="10.5" style="44" customWidth="1"/>
    <col min="5380" max="5380" width="7.75" style="44" customWidth="1"/>
    <col min="5381" max="5381" width="1.75" style="44" customWidth="1"/>
    <col min="5382" max="5382" width="11.875" style="44" customWidth="1"/>
    <col min="5383" max="5383" width="1.5" style="44" customWidth="1"/>
    <col min="5384" max="5384" width="11.875" style="44" customWidth="1"/>
    <col min="5385" max="5385" width="1.5" style="44" customWidth="1"/>
    <col min="5386" max="5386" width="11.875" style="44" customWidth="1"/>
    <col min="5387" max="5387" width="1.5" style="44" customWidth="1"/>
    <col min="5388" max="5388" width="11.875" style="44" customWidth="1"/>
    <col min="5389" max="5389" width="7.5" style="44" customWidth="1"/>
    <col min="5390" max="5390" width="23.25" style="44" customWidth="1"/>
    <col min="5391" max="5391" width="2.125" style="44" customWidth="1"/>
    <col min="5392" max="5392" width="16.375" style="44" customWidth="1"/>
    <col min="5393" max="5393" width="11.25" style="44" customWidth="1"/>
    <col min="5394" max="5632" width="11.25" style="44"/>
    <col min="5633" max="5633" width="12" style="44" customWidth="1"/>
    <col min="5634" max="5634" width="16.375" style="44" customWidth="1"/>
    <col min="5635" max="5635" width="10.5" style="44" customWidth="1"/>
    <col min="5636" max="5636" width="7.75" style="44" customWidth="1"/>
    <col min="5637" max="5637" width="1.75" style="44" customWidth="1"/>
    <col min="5638" max="5638" width="11.875" style="44" customWidth="1"/>
    <col min="5639" max="5639" width="1.5" style="44" customWidth="1"/>
    <col min="5640" max="5640" width="11.875" style="44" customWidth="1"/>
    <col min="5641" max="5641" width="1.5" style="44" customWidth="1"/>
    <col min="5642" max="5642" width="11.875" style="44" customWidth="1"/>
    <col min="5643" max="5643" width="1.5" style="44" customWidth="1"/>
    <col min="5644" max="5644" width="11.875" style="44" customWidth="1"/>
    <col min="5645" max="5645" width="7.5" style="44" customWidth="1"/>
    <col min="5646" max="5646" width="23.25" style="44" customWidth="1"/>
    <col min="5647" max="5647" width="2.125" style="44" customWidth="1"/>
    <col min="5648" max="5648" width="16.375" style="44" customWidth="1"/>
    <col min="5649" max="5649" width="11.25" style="44" customWidth="1"/>
    <col min="5650" max="5888" width="11.25" style="44"/>
    <col min="5889" max="5889" width="12" style="44" customWidth="1"/>
    <col min="5890" max="5890" width="16.375" style="44" customWidth="1"/>
    <col min="5891" max="5891" width="10.5" style="44" customWidth="1"/>
    <col min="5892" max="5892" width="7.75" style="44" customWidth="1"/>
    <col min="5893" max="5893" width="1.75" style="44" customWidth="1"/>
    <col min="5894" max="5894" width="11.875" style="44" customWidth="1"/>
    <col min="5895" max="5895" width="1.5" style="44" customWidth="1"/>
    <col min="5896" max="5896" width="11.875" style="44" customWidth="1"/>
    <col min="5897" max="5897" width="1.5" style="44" customWidth="1"/>
    <col min="5898" max="5898" width="11.875" style="44" customWidth="1"/>
    <col min="5899" max="5899" width="1.5" style="44" customWidth="1"/>
    <col min="5900" max="5900" width="11.875" style="44" customWidth="1"/>
    <col min="5901" max="5901" width="7.5" style="44" customWidth="1"/>
    <col min="5902" max="5902" width="23.25" style="44" customWidth="1"/>
    <col min="5903" max="5903" width="2.125" style="44" customWidth="1"/>
    <col min="5904" max="5904" width="16.375" style="44" customWidth="1"/>
    <col min="5905" max="5905" width="11.25" style="44" customWidth="1"/>
    <col min="5906" max="6144" width="11.25" style="44"/>
    <col min="6145" max="6145" width="12" style="44" customWidth="1"/>
    <col min="6146" max="6146" width="16.375" style="44" customWidth="1"/>
    <col min="6147" max="6147" width="10.5" style="44" customWidth="1"/>
    <col min="6148" max="6148" width="7.75" style="44" customWidth="1"/>
    <col min="6149" max="6149" width="1.75" style="44" customWidth="1"/>
    <col min="6150" max="6150" width="11.875" style="44" customWidth="1"/>
    <col min="6151" max="6151" width="1.5" style="44" customWidth="1"/>
    <col min="6152" max="6152" width="11.875" style="44" customWidth="1"/>
    <col min="6153" max="6153" width="1.5" style="44" customWidth="1"/>
    <col min="6154" max="6154" width="11.875" style="44" customWidth="1"/>
    <col min="6155" max="6155" width="1.5" style="44" customWidth="1"/>
    <col min="6156" max="6156" width="11.875" style="44" customWidth="1"/>
    <col min="6157" max="6157" width="7.5" style="44" customWidth="1"/>
    <col min="6158" max="6158" width="23.25" style="44" customWidth="1"/>
    <col min="6159" max="6159" width="2.125" style="44" customWidth="1"/>
    <col min="6160" max="6160" width="16.375" style="44" customWidth="1"/>
    <col min="6161" max="6161" width="11.25" style="44" customWidth="1"/>
    <col min="6162" max="6400" width="11.25" style="44"/>
    <col min="6401" max="6401" width="12" style="44" customWidth="1"/>
    <col min="6402" max="6402" width="16.375" style="44" customWidth="1"/>
    <col min="6403" max="6403" width="10.5" style="44" customWidth="1"/>
    <col min="6404" max="6404" width="7.75" style="44" customWidth="1"/>
    <col min="6405" max="6405" width="1.75" style="44" customWidth="1"/>
    <col min="6406" max="6406" width="11.875" style="44" customWidth="1"/>
    <col min="6407" max="6407" width="1.5" style="44" customWidth="1"/>
    <col min="6408" max="6408" width="11.875" style="44" customWidth="1"/>
    <col min="6409" max="6409" width="1.5" style="44" customWidth="1"/>
    <col min="6410" max="6410" width="11.875" style="44" customWidth="1"/>
    <col min="6411" max="6411" width="1.5" style="44" customWidth="1"/>
    <col min="6412" max="6412" width="11.875" style="44" customWidth="1"/>
    <col min="6413" max="6413" width="7.5" style="44" customWidth="1"/>
    <col min="6414" max="6414" width="23.25" style="44" customWidth="1"/>
    <col min="6415" max="6415" width="2.125" style="44" customWidth="1"/>
    <col min="6416" max="6416" width="16.375" style="44" customWidth="1"/>
    <col min="6417" max="6417" width="11.25" style="44" customWidth="1"/>
    <col min="6418" max="6656" width="11.25" style="44"/>
    <col min="6657" max="6657" width="12" style="44" customWidth="1"/>
    <col min="6658" max="6658" width="16.375" style="44" customWidth="1"/>
    <col min="6659" max="6659" width="10.5" style="44" customWidth="1"/>
    <col min="6660" max="6660" width="7.75" style="44" customWidth="1"/>
    <col min="6661" max="6661" width="1.75" style="44" customWidth="1"/>
    <col min="6662" max="6662" width="11.875" style="44" customWidth="1"/>
    <col min="6663" max="6663" width="1.5" style="44" customWidth="1"/>
    <col min="6664" max="6664" width="11.875" style="44" customWidth="1"/>
    <col min="6665" max="6665" width="1.5" style="44" customWidth="1"/>
    <col min="6666" max="6666" width="11.875" style="44" customWidth="1"/>
    <col min="6667" max="6667" width="1.5" style="44" customWidth="1"/>
    <col min="6668" max="6668" width="11.875" style="44" customWidth="1"/>
    <col min="6669" max="6669" width="7.5" style="44" customWidth="1"/>
    <col min="6670" max="6670" width="23.25" style="44" customWidth="1"/>
    <col min="6671" max="6671" width="2.125" style="44" customWidth="1"/>
    <col min="6672" max="6672" width="16.375" style="44" customWidth="1"/>
    <col min="6673" max="6673" width="11.25" style="44" customWidth="1"/>
    <col min="6674" max="6912" width="11.25" style="44"/>
    <col min="6913" max="6913" width="12" style="44" customWidth="1"/>
    <col min="6914" max="6914" width="16.375" style="44" customWidth="1"/>
    <col min="6915" max="6915" width="10.5" style="44" customWidth="1"/>
    <col min="6916" max="6916" width="7.75" style="44" customWidth="1"/>
    <col min="6917" max="6917" width="1.75" style="44" customWidth="1"/>
    <col min="6918" max="6918" width="11.875" style="44" customWidth="1"/>
    <col min="6919" max="6919" width="1.5" style="44" customWidth="1"/>
    <col min="6920" max="6920" width="11.875" style="44" customWidth="1"/>
    <col min="6921" max="6921" width="1.5" style="44" customWidth="1"/>
    <col min="6922" max="6922" width="11.875" style="44" customWidth="1"/>
    <col min="6923" max="6923" width="1.5" style="44" customWidth="1"/>
    <col min="6924" max="6924" width="11.875" style="44" customWidth="1"/>
    <col min="6925" max="6925" width="7.5" style="44" customWidth="1"/>
    <col min="6926" max="6926" width="23.25" style="44" customWidth="1"/>
    <col min="6927" max="6927" width="2.125" style="44" customWidth="1"/>
    <col min="6928" max="6928" width="16.375" style="44" customWidth="1"/>
    <col min="6929" max="6929" width="11.25" style="44" customWidth="1"/>
    <col min="6930" max="7168" width="11.25" style="44"/>
    <col min="7169" max="7169" width="12" style="44" customWidth="1"/>
    <col min="7170" max="7170" width="16.375" style="44" customWidth="1"/>
    <col min="7171" max="7171" width="10.5" style="44" customWidth="1"/>
    <col min="7172" max="7172" width="7.75" style="44" customWidth="1"/>
    <col min="7173" max="7173" width="1.75" style="44" customWidth="1"/>
    <col min="7174" max="7174" width="11.875" style="44" customWidth="1"/>
    <col min="7175" max="7175" width="1.5" style="44" customWidth="1"/>
    <col min="7176" max="7176" width="11.875" style="44" customWidth="1"/>
    <col min="7177" max="7177" width="1.5" style="44" customWidth="1"/>
    <col min="7178" max="7178" width="11.875" style="44" customWidth="1"/>
    <col min="7179" max="7179" width="1.5" style="44" customWidth="1"/>
    <col min="7180" max="7180" width="11.875" style="44" customWidth="1"/>
    <col min="7181" max="7181" width="7.5" style="44" customWidth="1"/>
    <col min="7182" max="7182" width="23.25" style="44" customWidth="1"/>
    <col min="7183" max="7183" width="2.125" style="44" customWidth="1"/>
    <col min="7184" max="7184" width="16.375" style="44" customWidth="1"/>
    <col min="7185" max="7185" width="11.25" style="44" customWidth="1"/>
    <col min="7186" max="7424" width="11.25" style="44"/>
    <col min="7425" max="7425" width="12" style="44" customWidth="1"/>
    <col min="7426" max="7426" width="16.375" style="44" customWidth="1"/>
    <col min="7427" max="7427" width="10.5" style="44" customWidth="1"/>
    <col min="7428" max="7428" width="7.75" style="44" customWidth="1"/>
    <col min="7429" max="7429" width="1.75" style="44" customWidth="1"/>
    <col min="7430" max="7430" width="11.875" style="44" customWidth="1"/>
    <col min="7431" max="7431" width="1.5" style="44" customWidth="1"/>
    <col min="7432" max="7432" width="11.875" style="44" customWidth="1"/>
    <col min="7433" max="7433" width="1.5" style="44" customWidth="1"/>
    <col min="7434" max="7434" width="11.875" style="44" customWidth="1"/>
    <col min="7435" max="7435" width="1.5" style="44" customWidth="1"/>
    <col min="7436" max="7436" width="11.875" style="44" customWidth="1"/>
    <col min="7437" max="7437" width="7.5" style="44" customWidth="1"/>
    <col min="7438" max="7438" width="23.25" style="44" customWidth="1"/>
    <col min="7439" max="7439" width="2.125" style="44" customWidth="1"/>
    <col min="7440" max="7440" width="16.375" style="44" customWidth="1"/>
    <col min="7441" max="7441" width="11.25" style="44" customWidth="1"/>
    <col min="7442" max="7680" width="11.25" style="44"/>
    <col min="7681" max="7681" width="12" style="44" customWidth="1"/>
    <col min="7682" max="7682" width="16.375" style="44" customWidth="1"/>
    <col min="7683" max="7683" width="10.5" style="44" customWidth="1"/>
    <col min="7684" max="7684" width="7.75" style="44" customWidth="1"/>
    <col min="7685" max="7685" width="1.75" style="44" customWidth="1"/>
    <col min="7686" max="7686" width="11.875" style="44" customWidth="1"/>
    <col min="7687" max="7687" width="1.5" style="44" customWidth="1"/>
    <col min="7688" max="7688" width="11.875" style="44" customWidth="1"/>
    <col min="7689" max="7689" width="1.5" style="44" customWidth="1"/>
    <col min="7690" max="7690" width="11.875" style="44" customWidth="1"/>
    <col min="7691" max="7691" width="1.5" style="44" customWidth="1"/>
    <col min="7692" max="7692" width="11.875" style="44" customWidth="1"/>
    <col min="7693" max="7693" width="7.5" style="44" customWidth="1"/>
    <col min="7694" max="7694" width="23.25" style="44" customWidth="1"/>
    <col min="7695" max="7695" width="2.125" style="44" customWidth="1"/>
    <col min="7696" max="7696" width="16.375" style="44" customWidth="1"/>
    <col min="7697" max="7697" width="11.25" style="44" customWidth="1"/>
    <col min="7698" max="7936" width="11.25" style="44"/>
    <col min="7937" max="7937" width="12" style="44" customWidth="1"/>
    <col min="7938" max="7938" width="16.375" style="44" customWidth="1"/>
    <col min="7939" max="7939" width="10.5" style="44" customWidth="1"/>
    <col min="7940" max="7940" width="7.75" style="44" customWidth="1"/>
    <col min="7941" max="7941" width="1.75" style="44" customWidth="1"/>
    <col min="7942" max="7942" width="11.875" style="44" customWidth="1"/>
    <col min="7943" max="7943" width="1.5" style="44" customWidth="1"/>
    <col min="7944" max="7944" width="11.875" style="44" customWidth="1"/>
    <col min="7945" max="7945" width="1.5" style="44" customWidth="1"/>
    <col min="7946" max="7946" width="11.875" style="44" customWidth="1"/>
    <col min="7947" max="7947" width="1.5" style="44" customWidth="1"/>
    <col min="7948" max="7948" width="11.875" style="44" customWidth="1"/>
    <col min="7949" max="7949" width="7.5" style="44" customWidth="1"/>
    <col min="7950" max="7950" width="23.25" style="44" customWidth="1"/>
    <col min="7951" max="7951" width="2.125" style="44" customWidth="1"/>
    <col min="7952" max="7952" width="16.375" style="44" customWidth="1"/>
    <col min="7953" max="7953" width="11.25" style="44" customWidth="1"/>
    <col min="7954" max="8192" width="11.25" style="44"/>
    <col min="8193" max="8193" width="12" style="44" customWidth="1"/>
    <col min="8194" max="8194" width="16.375" style="44" customWidth="1"/>
    <col min="8195" max="8195" width="10.5" style="44" customWidth="1"/>
    <col min="8196" max="8196" width="7.75" style="44" customWidth="1"/>
    <col min="8197" max="8197" width="1.75" style="44" customWidth="1"/>
    <col min="8198" max="8198" width="11.875" style="44" customWidth="1"/>
    <col min="8199" max="8199" width="1.5" style="44" customWidth="1"/>
    <col min="8200" max="8200" width="11.875" style="44" customWidth="1"/>
    <col min="8201" max="8201" width="1.5" style="44" customWidth="1"/>
    <col min="8202" max="8202" width="11.875" style="44" customWidth="1"/>
    <col min="8203" max="8203" width="1.5" style="44" customWidth="1"/>
    <col min="8204" max="8204" width="11.875" style="44" customWidth="1"/>
    <col min="8205" max="8205" width="7.5" style="44" customWidth="1"/>
    <col min="8206" max="8206" width="23.25" style="44" customWidth="1"/>
    <col min="8207" max="8207" width="2.125" style="44" customWidth="1"/>
    <col min="8208" max="8208" width="16.375" style="44" customWidth="1"/>
    <col min="8209" max="8209" width="11.25" style="44" customWidth="1"/>
    <col min="8210" max="8448" width="11.25" style="44"/>
    <col min="8449" max="8449" width="12" style="44" customWidth="1"/>
    <col min="8450" max="8450" width="16.375" style="44" customWidth="1"/>
    <col min="8451" max="8451" width="10.5" style="44" customWidth="1"/>
    <col min="8452" max="8452" width="7.75" style="44" customWidth="1"/>
    <col min="8453" max="8453" width="1.75" style="44" customWidth="1"/>
    <col min="8454" max="8454" width="11.875" style="44" customWidth="1"/>
    <col min="8455" max="8455" width="1.5" style="44" customWidth="1"/>
    <col min="8456" max="8456" width="11.875" style="44" customWidth="1"/>
    <col min="8457" max="8457" width="1.5" style="44" customWidth="1"/>
    <col min="8458" max="8458" width="11.875" style="44" customWidth="1"/>
    <col min="8459" max="8459" width="1.5" style="44" customWidth="1"/>
    <col min="8460" max="8460" width="11.875" style="44" customWidth="1"/>
    <col min="8461" max="8461" width="7.5" style="44" customWidth="1"/>
    <col min="8462" max="8462" width="23.25" style="44" customWidth="1"/>
    <col min="8463" max="8463" width="2.125" style="44" customWidth="1"/>
    <col min="8464" max="8464" width="16.375" style="44" customWidth="1"/>
    <col min="8465" max="8465" width="11.25" style="44" customWidth="1"/>
    <col min="8466" max="8704" width="11.25" style="44"/>
    <col min="8705" max="8705" width="12" style="44" customWidth="1"/>
    <col min="8706" max="8706" width="16.375" style="44" customWidth="1"/>
    <col min="8707" max="8707" width="10.5" style="44" customWidth="1"/>
    <col min="8708" max="8708" width="7.75" style="44" customWidth="1"/>
    <col min="8709" max="8709" width="1.75" style="44" customWidth="1"/>
    <col min="8710" max="8710" width="11.875" style="44" customWidth="1"/>
    <col min="8711" max="8711" width="1.5" style="44" customWidth="1"/>
    <col min="8712" max="8712" width="11.875" style="44" customWidth="1"/>
    <col min="8713" max="8713" width="1.5" style="44" customWidth="1"/>
    <col min="8714" max="8714" width="11.875" style="44" customWidth="1"/>
    <col min="8715" max="8715" width="1.5" style="44" customWidth="1"/>
    <col min="8716" max="8716" width="11.875" style="44" customWidth="1"/>
    <col min="8717" max="8717" width="7.5" style="44" customWidth="1"/>
    <col min="8718" max="8718" width="23.25" style="44" customWidth="1"/>
    <col min="8719" max="8719" width="2.125" style="44" customWidth="1"/>
    <col min="8720" max="8720" width="16.375" style="44" customWidth="1"/>
    <col min="8721" max="8721" width="11.25" style="44" customWidth="1"/>
    <col min="8722" max="8960" width="11.25" style="44"/>
    <col min="8961" max="8961" width="12" style="44" customWidth="1"/>
    <col min="8962" max="8962" width="16.375" style="44" customWidth="1"/>
    <col min="8963" max="8963" width="10.5" style="44" customWidth="1"/>
    <col min="8964" max="8964" width="7.75" style="44" customWidth="1"/>
    <col min="8965" max="8965" width="1.75" style="44" customWidth="1"/>
    <col min="8966" max="8966" width="11.875" style="44" customWidth="1"/>
    <col min="8967" max="8967" width="1.5" style="44" customWidth="1"/>
    <col min="8968" max="8968" width="11.875" style="44" customWidth="1"/>
    <col min="8969" max="8969" width="1.5" style="44" customWidth="1"/>
    <col min="8970" max="8970" width="11.875" style="44" customWidth="1"/>
    <col min="8971" max="8971" width="1.5" style="44" customWidth="1"/>
    <col min="8972" max="8972" width="11.875" style="44" customWidth="1"/>
    <col min="8973" max="8973" width="7.5" style="44" customWidth="1"/>
    <col min="8974" max="8974" width="23.25" style="44" customWidth="1"/>
    <col min="8975" max="8975" width="2.125" style="44" customWidth="1"/>
    <col min="8976" max="8976" width="16.375" style="44" customWidth="1"/>
    <col min="8977" max="8977" width="11.25" style="44" customWidth="1"/>
    <col min="8978" max="9216" width="11.25" style="44"/>
    <col min="9217" max="9217" width="12" style="44" customWidth="1"/>
    <col min="9218" max="9218" width="16.375" style="44" customWidth="1"/>
    <col min="9219" max="9219" width="10.5" style="44" customWidth="1"/>
    <col min="9220" max="9220" width="7.75" style="44" customWidth="1"/>
    <col min="9221" max="9221" width="1.75" style="44" customWidth="1"/>
    <col min="9222" max="9222" width="11.875" style="44" customWidth="1"/>
    <col min="9223" max="9223" width="1.5" style="44" customWidth="1"/>
    <col min="9224" max="9224" width="11.875" style="44" customWidth="1"/>
    <col min="9225" max="9225" width="1.5" style="44" customWidth="1"/>
    <col min="9226" max="9226" width="11.875" style="44" customWidth="1"/>
    <col min="9227" max="9227" width="1.5" style="44" customWidth="1"/>
    <col min="9228" max="9228" width="11.875" style="44" customWidth="1"/>
    <col min="9229" max="9229" width="7.5" style="44" customWidth="1"/>
    <col min="9230" max="9230" width="23.25" style="44" customWidth="1"/>
    <col min="9231" max="9231" width="2.125" style="44" customWidth="1"/>
    <col min="9232" max="9232" width="16.375" style="44" customWidth="1"/>
    <col min="9233" max="9233" width="11.25" style="44" customWidth="1"/>
    <col min="9234" max="9472" width="11.25" style="44"/>
    <col min="9473" max="9473" width="12" style="44" customWidth="1"/>
    <col min="9474" max="9474" width="16.375" style="44" customWidth="1"/>
    <col min="9475" max="9475" width="10.5" style="44" customWidth="1"/>
    <col min="9476" max="9476" width="7.75" style="44" customWidth="1"/>
    <col min="9477" max="9477" width="1.75" style="44" customWidth="1"/>
    <col min="9478" max="9478" width="11.875" style="44" customWidth="1"/>
    <col min="9479" max="9479" width="1.5" style="44" customWidth="1"/>
    <col min="9480" max="9480" width="11.875" style="44" customWidth="1"/>
    <col min="9481" max="9481" width="1.5" style="44" customWidth="1"/>
    <col min="9482" max="9482" width="11.875" style="44" customWidth="1"/>
    <col min="9483" max="9483" width="1.5" style="44" customWidth="1"/>
    <col min="9484" max="9484" width="11.875" style="44" customWidth="1"/>
    <col min="9485" max="9485" width="7.5" style="44" customWidth="1"/>
    <col min="9486" max="9486" width="23.25" style="44" customWidth="1"/>
    <col min="9487" max="9487" width="2.125" style="44" customWidth="1"/>
    <col min="9488" max="9488" width="16.375" style="44" customWidth="1"/>
    <col min="9489" max="9489" width="11.25" style="44" customWidth="1"/>
    <col min="9490" max="9728" width="11.25" style="44"/>
    <col min="9729" max="9729" width="12" style="44" customWidth="1"/>
    <col min="9730" max="9730" width="16.375" style="44" customWidth="1"/>
    <col min="9731" max="9731" width="10.5" style="44" customWidth="1"/>
    <col min="9732" max="9732" width="7.75" style="44" customWidth="1"/>
    <col min="9733" max="9733" width="1.75" style="44" customWidth="1"/>
    <col min="9734" max="9734" width="11.875" style="44" customWidth="1"/>
    <col min="9735" max="9735" width="1.5" style="44" customWidth="1"/>
    <col min="9736" max="9736" width="11.875" style="44" customWidth="1"/>
    <col min="9737" max="9737" width="1.5" style="44" customWidth="1"/>
    <col min="9738" max="9738" width="11.875" style="44" customWidth="1"/>
    <col min="9739" max="9739" width="1.5" style="44" customWidth="1"/>
    <col min="9740" max="9740" width="11.875" style="44" customWidth="1"/>
    <col min="9741" max="9741" width="7.5" style="44" customWidth="1"/>
    <col min="9742" max="9742" width="23.25" style="44" customWidth="1"/>
    <col min="9743" max="9743" width="2.125" style="44" customWidth="1"/>
    <col min="9744" max="9744" width="16.375" style="44" customWidth="1"/>
    <col min="9745" max="9745" width="11.25" style="44" customWidth="1"/>
    <col min="9746" max="9984" width="11.25" style="44"/>
    <col min="9985" max="9985" width="12" style="44" customWidth="1"/>
    <col min="9986" max="9986" width="16.375" style="44" customWidth="1"/>
    <col min="9987" max="9987" width="10.5" style="44" customWidth="1"/>
    <col min="9988" max="9988" width="7.75" style="44" customWidth="1"/>
    <col min="9989" max="9989" width="1.75" style="44" customWidth="1"/>
    <col min="9990" max="9990" width="11.875" style="44" customWidth="1"/>
    <col min="9991" max="9991" width="1.5" style="44" customWidth="1"/>
    <col min="9992" max="9992" width="11.875" style="44" customWidth="1"/>
    <col min="9993" max="9993" width="1.5" style="44" customWidth="1"/>
    <col min="9994" max="9994" width="11.875" style="44" customWidth="1"/>
    <col min="9995" max="9995" width="1.5" style="44" customWidth="1"/>
    <col min="9996" max="9996" width="11.875" style="44" customWidth="1"/>
    <col min="9997" max="9997" width="7.5" style="44" customWidth="1"/>
    <col min="9998" max="9998" width="23.25" style="44" customWidth="1"/>
    <col min="9999" max="9999" width="2.125" style="44" customWidth="1"/>
    <col min="10000" max="10000" width="16.375" style="44" customWidth="1"/>
    <col min="10001" max="10001" width="11.25" style="44" customWidth="1"/>
    <col min="10002" max="10240" width="11.25" style="44"/>
    <col min="10241" max="10241" width="12" style="44" customWidth="1"/>
    <col min="10242" max="10242" width="16.375" style="44" customWidth="1"/>
    <col min="10243" max="10243" width="10.5" style="44" customWidth="1"/>
    <col min="10244" max="10244" width="7.75" style="44" customWidth="1"/>
    <col min="10245" max="10245" width="1.75" style="44" customWidth="1"/>
    <col min="10246" max="10246" width="11.875" style="44" customWidth="1"/>
    <col min="10247" max="10247" width="1.5" style="44" customWidth="1"/>
    <col min="10248" max="10248" width="11.875" style="44" customWidth="1"/>
    <col min="10249" max="10249" width="1.5" style="44" customWidth="1"/>
    <col min="10250" max="10250" width="11.875" style="44" customWidth="1"/>
    <col min="10251" max="10251" width="1.5" style="44" customWidth="1"/>
    <col min="10252" max="10252" width="11.875" style="44" customWidth="1"/>
    <col min="10253" max="10253" width="7.5" style="44" customWidth="1"/>
    <col min="10254" max="10254" width="23.25" style="44" customWidth="1"/>
    <col min="10255" max="10255" width="2.125" style="44" customWidth="1"/>
    <col min="10256" max="10256" width="16.375" style="44" customWidth="1"/>
    <col min="10257" max="10257" width="11.25" style="44" customWidth="1"/>
    <col min="10258" max="10496" width="11.25" style="44"/>
    <col min="10497" max="10497" width="12" style="44" customWidth="1"/>
    <col min="10498" max="10498" width="16.375" style="44" customWidth="1"/>
    <col min="10499" max="10499" width="10.5" style="44" customWidth="1"/>
    <col min="10500" max="10500" width="7.75" style="44" customWidth="1"/>
    <col min="10501" max="10501" width="1.75" style="44" customWidth="1"/>
    <col min="10502" max="10502" width="11.875" style="44" customWidth="1"/>
    <col min="10503" max="10503" width="1.5" style="44" customWidth="1"/>
    <col min="10504" max="10504" width="11.875" style="44" customWidth="1"/>
    <col min="10505" max="10505" width="1.5" style="44" customWidth="1"/>
    <col min="10506" max="10506" width="11.875" style="44" customWidth="1"/>
    <col min="10507" max="10507" width="1.5" style="44" customWidth="1"/>
    <col min="10508" max="10508" width="11.875" style="44" customWidth="1"/>
    <col min="10509" max="10509" width="7.5" style="44" customWidth="1"/>
    <col min="10510" max="10510" width="23.25" style="44" customWidth="1"/>
    <col min="10511" max="10511" width="2.125" style="44" customWidth="1"/>
    <col min="10512" max="10512" width="16.375" style="44" customWidth="1"/>
    <col min="10513" max="10513" width="11.25" style="44" customWidth="1"/>
    <col min="10514" max="10752" width="11.25" style="44"/>
    <col min="10753" max="10753" width="12" style="44" customWidth="1"/>
    <col min="10754" max="10754" width="16.375" style="44" customWidth="1"/>
    <col min="10755" max="10755" width="10.5" style="44" customWidth="1"/>
    <col min="10756" max="10756" width="7.75" style="44" customWidth="1"/>
    <col min="10757" max="10757" width="1.75" style="44" customWidth="1"/>
    <col min="10758" max="10758" width="11.875" style="44" customWidth="1"/>
    <col min="10759" max="10759" width="1.5" style="44" customWidth="1"/>
    <col min="10760" max="10760" width="11.875" style="44" customWidth="1"/>
    <col min="10761" max="10761" width="1.5" style="44" customWidth="1"/>
    <col min="10762" max="10762" width="11.875" style="44" customWidth="1"/>
    <col min="10763" max="10763" width="1.5" style="44" customWidth="1"/>
    <col min="10764" max="10764" width="11.875" style="44" customWidth="1"/>
    <col min="10765" max="10765" width="7.5" style="44" customWidth="1"/>
    <col min="10766" max="10766" width="23.25" style="44" customWidth="1"/>
    <col min="10767" max="10767" width="2.125" style="44" customWidth="1"/>
    <col min="10768" max="10768" width="16.375" style="44" customWidth="1"/>
    <col min="10769" max="10769" width="11.25" style="44" customWidth="1"/>
    <col min="10770" max="11008" width="11.25" style="44"/>
    <col min="11009" max="11009" width="12" style="44" customWidth="1"/>
    <col min="11010" max="11010" width="16.375" style="44" customWidth="1"/>
    <col min="11011" max="11011" width="10.5" style="44" customWidth="1"/>
    <col min="11012" max="11012" width="7.75" style="44" customWidth="1"/>
    <col min="11013" max="11013" width="1.75" style="44" customWidth="1"/>
    <col min="11014" max="11014" width="11.875" style="44" customWidth="1"/>
    <col min="11015" max="11015" width="1.5" style="44" customWidth="1"/>
    <col min="11016" max="11016" width="11.875" style="44" customWidth="1"/>
    <col min="11017" max="11017" width="1.5" style="44" customWidth="1"/>
    <col min="11018" max="11018" width="11.875" style="44" customWidth="1"/>
    <col min="11019" max="11019" width="1.5" style="44" customWidth="1"/>
    <col min="11020" max="11020" width="11.875" style="44" customWidth="1"/>
    <col min="11021" max="11021" width="7.5" style="44" customWidth="1"/>
    <col min="11022" max="11022" width="23.25" style="44" customWidth="1"/>
    <col min="11023" max="11023" width="2.125" style="44" customWidth="1"/>
    <col min="11024" max="11024" width="16.375" style="44" customWidth="1"/>
    <col min="11025" max="11025" width="11.25" style="44" customWidth="1"/>
    <col min="11026" max="11264" width="11.25" style="44"/>
    <col min="11265" max="11265" width="12" style="44" customWidth="1"/>
    <col min="11266" max="11266" width="16.375" style="44" customWidth="1"/>
    <col min="11267" max="11267" width="10.5" style="44" customWidth="1"/>
    <col min="11268" max="11268" width="7.75" style="44" customWidth="1"/>
    <col min="11269" max="11269" width="1.75" style="44" customWidth="1"/>
    <col min="11270" max="11270" width="11.875" style="44" customWidth="1"/>
    <col min="11271" max="11271" width="1.5" style="44" customWidth="1"/>
    <col min="11272" max="11272" width="11.875" style="44" customWidth="1"/>
    <col min="11273" max="11273" width="1.5" style="44" customWidth="1"/>
    <col min="11274" max="11274" width="11.875" style="44" customWidth="1"/>
    <col min="11275" max="11275" width="1.5" style="44" customWidth="1"/>
    <col min="11276" max="11276" width="11.875" style="44" customWidth="1"/>
    <col min="11277" max="11277" width="7.5" style="44" customWidth="1"/>
    <col min="11278" max="11278" width="23.25" style="44" customWidth="1"/>
    <col min="11279" max="11279" width="2.125" style="44" customWidth="1"/>
    <col min="11280" max="11280" width="16.375" style="44" customWidth="1"/>
    <col min="11281" max="11281" width="11.25" style="44" customWidth="1"/>
    <col min="11282" max="11520" width="11.25" style="44"/>
    <col min="11521" max="11521" width="12" style="44" customWidth="1"/>
    <col min="11522" max="11522" width="16.375" style="44" customWidth="1"/>
    <col min="11523" max="11523" width="10.5" style="44" customWidth="1"/>
    <col min="11524" max="11524" width="7.75" style="44" customWidth="1"/>
    <col min="11525" max="11525" width="1.75" style="44" customWidth="1"/>
    <col min="11526" max="11526" width="11.875" style="44" customWidth="1"/>
    <col min="11527" max="11527" width="1.5" style="44" customWidth="1"/>
    <col min="11528" max="11528" width="11.875" style="44" customWidth="1"/>
    <col min="11529" max="11529" width="1.5" style="44" customWidth="1"/>
    <col min="11530" max="11530" width="11.875" style="44" customWidth="1"/>
    <col min="11531" max="11531" width="1.5" style="44" customWidth="1"/>
    <col min="11532" max="11532" width="11.875" style="44" customWidth="1"/>
    <col min="11533" max="11533" width="7.5" style="44" customWidth="1"/>
    <col min="11534" max="11534" width="23.25" style="44" customWidth="1"/>
    <col min="11535" max="11535" width="2.125" style="44" customWidth="1"/>
    <col min="11536" max="11536" width="16.375" style="44" customWidth="1"/>
    <col min="11537" max="11537" width="11.25" style="44" customWidth="1"/>
    <col min="11538" max="11776" width="11.25" style="44"/>
    <col min="11777" max="11777" width="12" style="44" customWidth="1"/>
    <col min="11778" max="11778" width="16.375" style="44" customWidth="1"/>
    <col min="11779" max="11779" width="10.5" style="44" customWidth="1"/>
    <col min="11780" max="11780" width="7.75" style="44" customWidth="1"/>
    <col min="11781" max="11781" width="1.75" style="44" customWidth="1"/>
    <col min="11782" max="11782" width="11.875" style="44" customWidth="1"/>
    <col min="11783" max="11783" width="1.5" style="44" customWidth="1"/>
    <col min="11784" max="11784" width="11.875" style="44" customWidth="1"/>
    <col min="11785" max="11785" width="1.5" style="44" customWidth="1"/>
    <col min="11786" max="11786" width="11.875" style="44" customWidth="1"/>
    <col min="11787" max="11787" width="1.5" style="44" customWidth="1"/>
    <col min="11788" max="11788" width="11.875" style="44" customWidth="1"/>
    <col min="11789" max="11789" width="7.5" style="44" customWidth="1"/>
    <col min="11790" max="11790" width="23.25" style="44" customWidth="1"/>
    <col min="11791" max="11791" width="2.125" style="44" customWidth="1"/>
    <col min="11792" max="11792" width="16.375" style="44" customWidth="1"/>
    <col min="11793" max="11793" width="11.25" style="44" customWidth="1"/>
    <col min="11794" max="12032" width="11.25" style="44"/>
    <col min="12033" max="12033" width="12" style="44" customWidth="1"/>
    <col min="12034" max="12034" width="16.375" style="44" customWidth="1"/>
    <col min="12035" max="12035" width="10.5" style="44" customWidth="1"/>
    <col min="12036" max="12036" width="7.75" style="44" customWidth="1"/>
    <col min="12037" max="12037" width="1.75" style="44" customWidth="1"/>
    <col min="12038" max="12038" width="11.875" style="44" customWidth="1"/>
    <col min="12039" max="12039" width="1.5" style="44" customWidth="1"/>
    <col min="12040" max="12040" width="11.875" style="44" customWidth="1"/>
    <col min="12041" max="12041" width="1.5" style="44" customWidth="1"/>
    <col min="12042" max="12042" width="11.875" style="44" customWidth="1"/>
    <col min="12043" max="12043" width="1.5" style="44" customWidth="1"/>
    <col min="12044" max="12044" width="11.875" style="44" customWidth="1"/>
    <col min="12045" max="12045" width="7.5" style="44" customWidth="1"/>
    <col min="12046" max="12046" width="23.25" style="44" customWidth="1"/>
    <col min="12047" max="12047" width="2.125" style="44" customWidth="1"/>
    <col min="12048" max="12048" width="16.375" style="44" customWidth="1"/>
    <col min="12049" max="12049" width="11.25" style="44" customWidth="1"/>
    <col min="12050" max="12288" width="11.25" style="44"/>
    <col min="12289" max="12289" width="12" style="44" customWidth="1"/>
    <col min="12290" max="12290" width="16.375" style="44" customWidth="1"/>
    <col min="12291" max="12291" width="10.5" style="44" customWidth="1"/>
    <col min="12292" max="12292" width="7.75" style="44" customWidth="1"/>
    <col min="12293" max="12293" width="1.75" style="44" customWidth="1"/>
    <col min="12294" max="12294" width="11.875" style="44" customWidth="1"/>
    <col min="12295" max="12295" width="1.5" style="44" customWidth="1"/>
    <col min="12296" max="12296" width="11.875" style="44" customWidth="1"/>
    <col min="12297" max="12297" width="1.5" style="44" customWidth="1"/>
    <col min="12298" max="12298" width="11.875" style="44" customWidth="1"/>
    <col min="12299" max="12299" width="1.5" style="44" customWidth="1"/>
    <col min="12300" max="12300" width="11.875" style="44" customWidth="1"/>
    <col min="12301" max="12301" width="7.5" style="44" customWidth="1"/>
    <col min="12302" max="12302" width="23.25" style="44" customWidth="1"/>
    <col min="12303" max="12303" width="2.125" style="44" customWidth="1"/>
    <col min="12304" max="12304" width="16.375" style="44" customWidth="1"/>
    <col min="12305" max="12305" width="11.25" style="44" customWidth="1"/>
    <col min="12306" max="12544" width="11.25" style="44"/>
    <col min="12545" max="12545" width="12" style="44" customWidth="1"/>
    <col min="12546" max="12546" width="16.375" style="44" customWidth="1"/>
    <col min="12547" max="12547" width="10.5" style="44" customWidth="1"/>
    <col min="12548" max="12548" width="7.75" style="44" customWidth="1"/>
    <col min="12549" max="12549" width="1.75" style="44" customWidth="1"/>
    <col min="12550" max="12550" width="11.875" style="44" customWidth="1"/>
    <col min="12551" max="12551" width="1.5" style="44" customWidth="1"/>
    <col min="12552" max="12552" width="11.875" style="44" customWidth="1"/>
    <col min="12553" max="12553" width="1.5" style="44" customWidth="1"/>
    <col min="12554" max="12554" width="11.875" style="44" customWidth="1"/>
    <col min="12555" max="12555" width="1.5" style="44" customWidth="1"/>
    <col min="12556" max="12556" width="11.875" style="44" customWidth="1"/>
    <col min="12557" max="12557" width="7.5" style="44" customWidth="1"/>
    <col min="12558" max="12558" width="23.25" style="44" customWidth="1"/>
    <col min="12559" max="12559" width="2.125" style="44" customWidth="1"/>
    <col min="12560" max="12560" width="16.375" style="44" customWidth="1"/>
    <col min="12561" max="12561" width="11.25" style="44" customWidth="1"/>
    <col min="12562" max="12800" width="11.25" style="44"/>
    <col min="12801" max="12801" width="12" style="44" customWidth="1"/>
    <col min="12802" max="12802" width="16.375" style="44" customWidth="1"/>
    <col min="12803" max="12803" width="10.5" style="44" customWidth="1"/>
    <col min="12804" max="12804" width="7.75" style="44" customWidth="1"/>
    <col min="12805" max="12805" width="1.75" style="44" customWidth="1"/>
    <col min="12806" max="12806" width="11.875" style="44" customWidth="1"/>
    <col min="12807" max="12807" width="1.5" style="44" customWidth="1"/>
    <col min="12808" max="12808" width="11.875" style="44" customWidth="1"/>
    <col min="12809" max="12809" width="1.5" style="44" customWidth="1"/>
    <col min="12810" max="12810" width="11.875" style="44" customWidth="1"/>
    <col min="12811" max="12811" width="1.5" style="44" customWidth="1"/>
    <col min="12812" max="12812" width="11.875" style="44" customWidth="1"/>
    <col min="12813" max="12813" width="7.5" style="44" customWidth="1"/>
    <col min="12814" max="12814" width="23.25" style="44" customWidth="1"/>
    <col min="12815" max="12815" width="2.125" style="44" customWidth="1"/>
    <col min="12816" max="12816" width="16.375" style="44" customWidth="1"/>
    <col min="12817" max="12817" width="11.25" style="44" customWidth="1"/>
    <col min="12818" max="13056" width="11.25" style="44"/>
    <col min="13057" max="13057" width="12" style="44" customWidth="1"/>
    <col min="13058" max="13058" width="16.375" style="44" customWidth="1"/>
    <col min="13059" max="13059" width="10.5" style="44" customWidth="1"/>
    <col min="13060" max="13060" width="7.75" style="44" customWidth="1"/>
    <col min="13061" max="13061" width="1.75" style="44" customWidth="1"/>
    <col min="13062" max="13062" width="11.875" style="44" customWidth="1"/>
    <col min="13063" max="13063" width="1.5" style="44" customWidth="1"/>
    <col min="13064" max="13064" width="11.875" style="44" customWidth="1"/>
    <col min="13065" max="13065" width="1.5" style="44" customWidth="1"/>
    <col min="13066" max="13066" width="11.875" style="44" customWidth="1"/>
    <col min="13067" max="13067" width="1.5" style="44" customWidth="1"/>
    <col min="13068" max="13068" width="11.875" style="44" customWidth="1"/>
    <col min="13069" max="13069" width="7.5" style="44" customWidth="1"/>
    <col min="13070" max="13070" width="23.25" style="44" customWidth="1"/>
    <col min="13071" max="13071" width="2.125" style="44" customWidth="1"/>
    <col min="13072" max="13072" width="16.375" style="44" customWidth="1"/>
    <col min="13073" max="13073" width="11.25" style="44" customWidth="1"/>
    <col min="13074" max="13312" width="11.25" style="44"/>
    <col min="13313" max="13313" width="12" style="44" customWidth="1"/>
    <col min="13314" max="13314" width="16.375" style="44" customWidth="1"/>
    <col min="13315" max="13315" width="10.5" style="44" customWidth="1"/>
    <col min="13316" max="13316" width="7.75" style="44" customWidth="1"/>
    <col min="13317" max="13317" width="1.75" style="44" customWidth="1"/>
    <col min="13318" max="13318" width="11.875" style="44" customWidth="1"/>
    <col min="13319" max="13319" width="1.5" style="44" customWidth="1"/>
    <col min="13320" max="13320" width="11.875" style="44" customWidth="1"/>
    <col min="13321" max="13321" width="1.5" style="44" customWidth="1"/>
    <col min="13322" max="13322" width="11.875" style="44" customWidth="1"/>
    <col min="13323" max="13323" width="1.5" style="44" customWidth="1"/>
    <col min="13324" max="13324" width="11.875" style="44" customWidth="1"/>
    <col min="13325" max="13325" width="7.5" style="44" customWidth="1"/>
    <col min="13326" max="13326" width="23.25" style="44" customWidth="1"/>
    <col min="13327" max="13327" width="2.125" style="44" customWidth="1"/>
    <col min="13328" max="13328" width="16.375" style="44" customWidth="1"/>
    <col min="13329" max="13329" width="11.25" style="44" customWidth="1"/>
    <col min="13330" max="13568" width="11.25" style="44"/>
    <col min="13569" max="13569" width="12" style="44" customWidth="1"/>
    <col min="13570" max="13570" width="16.375" style="44" customWidth="1"/>
    <col min="13571" max="13571" width="10.5" style="44" customWidth="1"/>
    <col min="13572" max="13572" width="7.75" style="44" customWidth="1"/>
    <col min="13573" max="13573" width="1.75" style="44" customWidth="1"/>
    <col min="13574" max="13574" width="11.875" style="44" customWidth="1"/>
    <col min="13575" max="13575" width="1.5" style="44" customWidth="1"/>
    <col min="13576" max="13576" width="11.875" style="44" customWidth="1"/>
    <col min="13577" max="13577" width="1.5" style="44" customWidth="1"/>
    <col min="13578" max="13578" width="11.875" style="44" customWidth="1"/>
    <col min="13579" max="13579" width="1.5" style="44" customWidth="1"/>
    <col min="13580" max="13580" width="11.875" style="44" customWidth="1"/>
    <col min="13581" max="13581" width="7.5" style="44" customWidth="1"/>
    <col min="13582" max="13582" width="23.25" style="44" customWidth="1"/>
    <col min="13583" max="13583" width="2.125" style="44" customWidth="1"/>
    <col min="13584" max="13584" width="16.375" style="44" customWidth="1"/>
    <col min="13585" max="13585" width="11.25" style="44" customWidth="1"/>
    <col min="13586" max="13824" width="11.25" style="44"/>
    <col min="13825" max="13825" width="12" style="44" customWidth="1"/>
    <col min="13826" max="13826" width="16.375" style="44" customWidth="1"/>
    <col min="13827" max="13827" width="10.5" style="44" customWidth="1"/>
    <col min="13828" max="13828" width="7.75" style="44" customWidth="1"/>
    <col min="13829" max="13829" width="1.75" style="44" customWidth="1"/>
    <col min="13830" max="13830" width="11.875" style="44" customWidth="1"/>
    <col min="13831" max="13831" width="1.5" style="44" customWidth="1"/>
    <col min="13832" max="13832" width="11.875" style="44" customWidth="1"/>
    <col min="13833" max="13833" width="1.5" style="44" customWidth="1"/>
    <col min="13834" max="13834" width="11.875" style="44" customWidth="1"/>
    <col min="13835" max="13835" width="1.5" style="44" customWidth="1"/>
    <col min="13836" max="13836" width="11.875" style="44" customWidth="1"/>
    <col min="13837" max="13837" width="7.5" style="44" customWidth="1"/>
    <col min="13838" max="13838" width="23.25" style="44" customWidth="1"/>
    <col min="13839" max="13839" width="2.125" style="44" customWidth="1"/>
    <col min="13840" max="13840" width="16.375" style="44" customWidth="1"/>
    <col min="13841" max="13841" width="11.25" style="44" customWidth="1"/>
    <col min="13842" max="14080" width="11.25" style="44"/>
    <col min="14081" max="14081" width="12" style="44" customWidth="1"/>
    <col min="14082" max="14082" width="16.375" style="44" customWidth="1"/>
    <col min="14083" max="14083" width="10.5" style="44" customWidth="1"/>
    <col min="14084" max="14084" width="7.75" style="44" customWidth="1"/>
    <col min="14085" max="14085" width="1.75" style="44" customWidth="1"/>
    <col min="14086" max="14086" width="11.875" style="44" customWidth="1"/>
    <col min="14087" max="14087" width="1.5" style="44" customWidth="1"/>
    <col min="14088" max="14088" width="11.875" style="44" customWidth="1"/>
    <col min="14089" max="14089" width="1.5" style="44" customWidth="1"/>
    <col min="14090" max="14090" width="11.875" style="44" customWidth="1"/>
    <col min="14091" max="14091" width="1.5" style="44" customWidth="1"/>
    <col min="14092" max="14092" width="11.875" style="44" customWidth="1"/>
    <col min="14093" max="14093" width="7.5" style="44" customWidth="1"/>
    <col min="14094" max="14094" width="23.25" style="44" customWidth="1"/>
    <col min="14095" max="14095" width="2.125" style="44" customWidth="1"/>
    <col min="14096" max="14096" width="16.375" style="44" customWidth="1"/>
    <col min="14097" max="14097" width="11.25" style="44" customWidth="1"/>
    <col min="14098" max="14336" width="11.25" style="44"/>
    <col min="14337" max="14337" width="12" style="44" customWidth="1"/>
    <col min="14338" max="14338" width="16.375" style="44" customWidth="1"/>
    <col min="14339" max="14339" width="10.5" style="44" customWidth="1"/>
    <col min="14340" max="14340" width="7.75" style="44" customWidth="1"/>
    <col min="14341" max="14341" width="1.75" style="44" customWidth="1"/>
    <col min="14342" max="14342" width="11.875" style="44" customWidth="1"/>
    <col min="14343" max="14343" width="1.5" style="44" customWidth="1"/>
    <col min="14344" max="14344" width="11.875" style="44" customWidth="1"/>
    <col min="14345" max="14345" width="1.5" style="44" customWidth="1"/>
    <col min="14346" max="14346" width="11.875" style="44" customWidth="1"/>
    <col min="14347" max="14347" width="1.5" style="44" customWidth="1"/>
    <col min="14348" max="14348" width="11.875" style="44" customWidth="1"/>
    <col min="14349" max="14349" width="7.5" style="44" customWidth="1"/>
    <col min="14350" max="14350" width="23.25" style="44" customWidth="1"/>
    <col min="14351" max="14351" width="2.125" style="44" customWidth="1"/>
    <col min="14352" max="14352" width="16.375" style="44" customWidth="1"/>
    <col min="14353" max="14353" width="11.25" style="44" customWidth="1"/>
    <col min="14354" max="14592" width="11.25" style="44"/>
    <col min="14593" max="14593" width="12" style="44" customWidth="1"/>
    <col min="14594" max="14594" width="16.375" style="44" customWidth="1"/>
    <col min="14595" max="14595" width="10.5" style="44" customWidth="1"/>
    <col min="14596" max="14596" width="7.75" style="44" customWidth="1"/>
    <col min="14597" max="14597" width="1.75" style="44" customWidth="1"/>
    <col min="14598" max="14598" width="11.875" style="44" customWidth="1"/>
    <col min="14599" max="14599" width="1.5" style="44" customWidth="1"/>
    <col min="14600" max="14600" width="11.875" style="44" customWidth="1"/>
    <col min="14601" max="14601" width="1.5" style="44" customWidth="1"/>
    <col min="14602" max="14602" width="11.875" style="44" customWidth="1"/>
    <col min="14603" max="14603" width="1.5" style="44" customWidth="1"/>
    <col min="14604" max="14604" width="11.875" style="44" customWidth="1"/>
    <col min="14605" max="14605" width="7.5" style="44" customWidth="1"/>
    <col min="14606" max="14606" width="23.25" style="44" customWidth="1"/>
    <col min="14607" max="14607" width="2.125" style="44" customWidth="1"/>
    <col min="14608" max="14608" width="16.375" style="44" customWidth="1"/>
    <col min="14609" max="14609" width="11.25" style="44" customWidth="1"/>
    <col min="14610" max="14848" width="11.25" style="44"/>
    <col min="14849" max="14849" width="12" style="44" customWidth="1"/>
    <col min="14850" max="14850" width="16.375" style="44" customWidth="1"/>
    <col min="14851" max="14851" width="10.5" style="44" customWidth="1"/>
    <col min="14852" max="14852" width="7.75" style="44" customWidth="1"/>
    <col min="14853" max="14853" width="1.75" style="44" customWidth="1"/>
    <col min="14854" max="14854" width="11.875" style="44" customWidth="1"/>
    <col min="14855" max="14855" width="1.5" style="44" customWidth="1"/>
    <col min="14856" max="14856" width="11.875" style="44" customWidth="1"/>
    <col min="14857" max="14857" width="1.5" style="44" customWidth="1"/>
    <col min="14858" max="14858" width="11.875" style="44" customWidth="1"/>
    <col min="14859" max="14859" width="1.5" style="44" customWidth="1"/>
    <col min="14860" max="14860" width="11.875" style="44" customWidth="1"/>
    <col min="14861" max="14861" width="7.5" style="44" customWidth="1"/>
    <col min="14862" max="14862" width="23.25" style="44" customWidth="1"/>
    <col min="14863" max="14863" width="2.125" style="44" customWidth="1"/>
    <col min="14864" max="14864" width="16.375" style="44" customWidth="1"/>
    <col min="14865" max="14865" width="11.25" style="44" customWidth="1"/>
    <col min="14866" max="15104" width="11.25" style="44"/>
    <col min="15105" max="15105" width="12" style="44" customWidth="1"/>
    <col min="15106" max="15106" width="16.375" style="44" customWidth="1"/>
    <col min="15107" max="15107" width="10.5" style="44" customWidth="1"/>
    <col min="15108" max="15108" width="7.75" style="44" customWidth="1"/>
    <col min="15109" max="15109" width="1.75" style="44" customWidth="1"/>
    <col min="15110" max="15110" width="11.875" style="44" customWidth="1"/>
    <col min="15111" max="15111" width="1.5" style="44" customWidth="1"/>
    <col min="15112" max="15112" width="11.875" style="44" customWidth="1"/>
    <col min="15113" max="15113" width="1.5" style="44" customWidth="1"/>
    <col min="15114" max="15114" width="11.875" style="44" customWidth="1"/>
    <col min="15115" max="15115" width="1.5" style="44" customWidth="1"/>
    <col min="15116" max="15116" width="11.875" style="44" customWidth="1"/>
    <col min="15117" max="15117" width="7.5" style="44" customWidth="1"/>
    <col min="15118" max="15118" width="23.25" style="44" customWidth="1"/>
    <col min="15119" max="15119" width="2.125" style="44" customWidth="1"/>
    <col min="15120" max="15120" width="16.375" style="44" customWidth="1"/>
    <col min="15121" max="15121" width="11.25" style="44" customWidth="1"/>
    <col min="15122" max="15360" width="11.25" style="44"/>
    <col min="15361" max="15361" width="12" style="44" customWidth="1"/>
    <col min="15362" max="15362" width="16.375" style="44" customWidth="1"/>
    <col min="15363" max="15363" width="10.5" style="44" customWidth="1"/>
    <col min="15364" max="15364" width="7.75" style="44" customWidth="1"/>
    <col min="15365" max="15365" width="1.75" style="44" customWidth="1"/>
    <col min="15366" max="15366" width="11.875" style="44" customWidth="1"/>
    <col min="15367" max="15367" width="1.5" style="44" customWidth="1"/>
    <col min="15368" max="15368" width="11.875" style="44" customWidth="1"/>
    <col min="15369" max="15369" width="1.5" style="44" customWidth="1"/>
    <col min="15370" max="15370" width="11.875" style="44" customWidth="1"/>
    <col min="15371" max="15371" width="1.5" style="44" customWidth="1"/>
    <col min="15372" max="15372" width="11.875" style="44" customWidth="1"/>
    <col min="15373" max="15373" width="7.5" style="44" customWidth="1"/>
    <col min="15374" max="15374" width="23.25" style="44" customWidth="1"/>
    <col min="15375" max="15375" width="2.125" style="44" customWidth="1"/>
    <col min="15376" max="15376" width="16.375" style="44" customWidth="1"/>
    <col min="15377" max="15377" width="11.25" style="44" customWidth="1"/>
    <col min="15378" max="15616" width="11.25" style="44"/>
    <col min="15617" max="15617" width="12" style="44" customWidth="1"/>
    <col min="15618" max="15618" width="16.375" style="44" customWidth="1"/>
    <col min="15619" max="15619" width="10.5" style="44" customWidth="1"/>
    <col min="15620" max="15620" width="7.75" style="44" customWidth="1"/>
    <col min="15621" max="15621" width="1.75" style="44" customWidth="1"/>
    <col min="15622" max="15622" width="11.875" style="44" customWidth="1"/>
    <col min="15623" max="15623" width="1.5" style="44" customWidth="1"/>
    <col min="15624" max="15624" width="11.875" style="44" customWidth="1"/>
    <col min="15625" max="15625" width="1.5" style="44" customWidth="1"/>
    <col min="15626" max="15626" width="11.875" style="44" customWidth="1"/>
    <col min="15627" max="15627" width="1.5" style="44" customWidth="1"/>
    <col min="15628" max="15628" width="11.875" style="44" customWidth="1"/>
    <col min="15629" max="15629" width="7.5" style="44" customWidth="1"/>
    <col min="15630" max="15630" width="23.25" style="44" customWidth="1"/>
    <col min="15631" max="15631" width="2.125" style="44" customWidth="1"/>
    <col min="15632" max="15632" width="16.375" style="44" customWidth="1"/>
    <col min="15633" max="15633" width="11.25" style="44" customWidth="1"/>
    <col min="15634" max="15872" width="11.25" style="44"/>
    <col min="15873" max="15873" width="12" style="44" customWidth="1"/>
    <col min="15874" max="15874" width="16.375" style="44" customWidth="1"/>
    <col min="15875" max="15875" width="10.5" style="44" customWidth="1"/>
    <col min="15876" max="15876" width="7.75" style="44" customWidth="1"/>
    <col min="15877" max="15877" width="1.75" style="44" customWidth="1"/>
    <col min="15878" max="15878" width="11.875" style="44" customWidth="1"/>
    <col min="15879" max="15879" width="1.5" style="44" customWidth="1"/>
    <col min="15880" max="15880" width="11.875" style="44" customWidth="1"/>
    <col min="15881" max="15881" width="1.5" style="44" customWidth="1"/>
    <col min="15882" max="15882" width="11.875" style="44" customWidth="1"/>
    <col min="15883" max="15883" width="1.5" style="44" customWidth="1"/>
    <col min="15884" max="15884" width="11.875" style="44" customWidth="1"/>
    <col min="15885" max="15885" width="7.5" style="44" customWidth="1"/>
    <col min="15886" max="15886" width="23.25" style="44" customWidth="1"/>
    <col min="15887" max="15887" width="2.125" style="44" customWidth="1"/>
    <col min="15888" max="15888" width="16.375" style="44" customWidth="1"/>
    <col min="15889" max="15889" width="11.25" style="44" customWidth="1"/>
    <col min="15890" max="16128" width="11.25" style="44"/>
    <col min="16129" max="16129" width="12" style="44" customWidth="1"/>
    <col min="16130" max="16130" width="16.375" style="44" customWidth="1"/>
    <col min="16131" max="16131" width="10.5" style="44" customWidth="1"/>
    <col min="16132" max="16132" width="7.75" style="44" customWidth="1"/>
    <col min="16133" max="16133" width="1.75" style="44" customWidth="1"/>
    <col min="16134" max="16134" width="11.875" style="44" customWidth="1"/>
    <col min="16135" max="16135" width="1.5" style="44" customWidth="1"/>
    <col min="16136" max="16136" width="11.875" style="44" customWidth="1"/>
    <col min="16137" max="16137" width="1.5" style="44" customWidth="1"/>
    <col min="16138" max="16138" width="11.875" style="44" customWidth="1"/>
    <col min="16139" max="16139" width="1.5" style="44" customWidth="1"/>
    <col min="16140" max="16140" width="11.875" style="44" customWidth="1"/>
    <col min="16141" max="16141" width="7.5" style="44" customWidth="1"/>
    <col min="16142" max="16142" width="23.25" style="44" customWidth="1"/>
    <col min="16143" max="16143" width="2.125" style="44" customWidth="1"/>
    <col min="16144" max="16144" width="16.375" style="44" customWidth="1"/>
    <col min="16145" max="16145" width="11.25" style="44" customWidth="1"/>
    <col min="16146" max="16384" width="11.25" style="44"/>
  </cols>
  <sheetData>
    <row r="1" spans="1:15" ht="23.1" customHeight="1" x14ac:dyDescent="0.2">
      <c r="A1" s="40" t="s">
        <v>23</v>
      </c>
      <c r="B1" s="41"/>
      <c r="C1" s="41"/>
      <c r="D1" s="41"/>
      <c r="E1" s="41"/>
      <c r="F1" s="42"/>
      <c r="G1" s="41"/>
      <c r="H1" s="43"/>
      <c r="I1" s="41"/>
      <c r="J1" s="41"/>
      <c r="K1" s="41"/>
      <c r="L1" s="41"/>
      <c r="M1" s="41"/>
      <c r="N1" s="41"/>
      <c r="O1" s="41"/>
    </row>
    <row r="2" spans="1:15" ht="23.1" customHeight="1" x14ac:dyDescent="0.2">
      <c r="A2" s="40" t="s">
        <v>24</v>
      </c>
      <c r="B2" s="41"/>
      <c r="C2" s="41"/>
      <c r="D2" s="41"/>
      <c r="E2" s="41"/>
      <c r="F2" s="42"/>
      <c r="G2" s="41"/>
      <c r="H2" s="43"/>
      <c r="I2" s="41"/>
      <c r="J2" s="41"/>
      <c r="K2" s="41"/>
      <c r="L2" s="41"/>
      <c r="M2" s="41"/>
      <c r="N2" s="41"/>
      <c r="O2" s="41"/>
    </row>
    <row r="3" spans="1:15" s="41" customFormat="1" ht="23.1" customHeight="1" x14ac:dyDescent="0.2">
      <c r="A3" s="41" t="s">
        <v>25</v>
      </c>
      <c r="F3" s="42"/>
      <c r="H3" s="43"/>
      <c r="I3" s="45"/>
      <c r="J3" s="45"/>
      <c r="K3" s="45"/>
      <c r="L3" s="45"/>
    </row>
    <row r="4" spans="1:15" s="41" customFormat="1" ht="23.1" customHeight="1" x14ac:dyDescent="0.2">
      <c r="A4" s="46" t="s">
        <v>26</v>
      </c>
      <c r="F4" s="42"/>
      <c r="H4" s="43"/>
      <c r="I4" s="45"/>
      <c r="J4" s="45"/>
      <c r="K4" s="45"/>
      <c r="L4" s="45"/>
    </row>
    <row r="5" spans="1:15" ht="23.1" customHeight="1" x14ac:dyDescent="0.2">
      <c r="A5" s="47"/>
      <c r="B5" s="48"/>
      <c r="C5" s="48"/>
      <c r="D5" s="48"/>
      <c r="E5" s="48"/>
      <c r="F5" s="49"/>
      <c r="G5" s="48"/>
      <c r="H5" s="50"/>
      <c r="I5" s="51"/>
      <c r="J5" s="47"/>
      <c r="K5" s="51"/>
      <c r="L5" s="52" t="s">
        <v>27</v>
      </c>
    </row>
    <row r="6" spans="1:15" ht="23.1" customHeight="1" x14ac:dyDescent="0.2">
      <c r="A6" s="47"/>
      <c r="B6" s="48"/>
      <c r="C6" s="48"/>
      <c r="D6" s="48"/>
      <c r="E6" s="48"/>
      <c r="F6" s="149" t="s">
        <v>28</v>
      </c>
      <c r="G6" s="149"/>
      <c r="H6" s="149"/>
      <c r="I6" s="53"/>
      <c r="J6" s="150" t="s">
        <v>29</v>
      </c>
      <c r="K6" s="150"/>
      <c r="L6" s="150"/>
    </row>
    <row r="7" spans="1:15" ht="23.1" customHeight="1" x14ac:dyDescent="0.2">
      <c r="A7" s="48"/>
      <c r="B7" s="48"/>
      <c r="C7" s="48"/>
      <c r="D7" s="54" t="s">
        <v>30</v>
      </c>
      <c r="E7" s="55"/>
      <c r="F7" s="56">
        <v>2559</v>
      </c>
      <c r="G7" s="55"/>
      <c r="H7" s="57">
        <v>2558</v>
      </c>
      <c r="I7" s="58"/>
      <c r="J7" s="59">
        <v>2559</v>
      </c>
      <c r="K7" s="58"/>
      <c r="L7" s="59">
        <v>2558</v>
      </c>
    </row>
    <row r="8" spans="1:15" ht="23.1" customHeight="1" x14ac:dyDescent="0.2">
      <c r="A8" s="41" t="s">
        <v>31</v>
      </c>
      <c r="B8" s="48"/>
      <c r="C8" s="48"/>
      <c r="D8" s="60"/>
      <c r="E8" s="60"/>
      <c r="F8" s="61"/>
      <c r="G8" s="60"/>
      <c r="H8" s="62"/>
      <c r="I8" s="58"/>
      <c r="J8" s="63"/>
      <c r="K8" s="58"/>
      <c r="L8" s="63"/>
    </row>
    <row r="9" spans="1:15" ht="23.1" customHeight="1" x14ac:dyDescent="0.2">
      <c r="A9" s="64" t="s">
        <v>32</v>
      </c>
      <c r="C9" s="65"/>
      <c r="D9" s="66"/>
      <c r="E9" s="66"/>
      <c r="F9" s="67"/>
      <c r="G9" s="66"/>
      <c r="H9" s="68"/>
      <c r="J9" s="70"/>
      <c r="K9" s="70"/>
      <c r="L9" s="70"/>
    </row>
    <row r="10" spans="1:15" ht="23.1" customHeight="1" x14ac:dyDescent="0.2">
      <c r="A10" s="71" t="s">
        <v>33</v>
      </c>
      <c r="C10" s="65"/>
      <c r="D10" s="72"/>
      <c r="E10" s="72"/>
      <c r="F10" s="67">
        <v>606377892</v>
      </c>
      <c r="G10" s="72"/>
      <c r="H10" s="68">
        <v>414273599</v>
      </c>
      <c r="J10" s="70">
        <v>606377892</v>
      </c>
      <c r="K10" s="70"/>
      <c r="L10" s="70">
        <v>414273599</v>
      </c>
    </row>
    <row r="11" spans="1:15" ht="23.1" customHeight="1" x14ac:dyDescent="0.2">
      <c r="A11" s="71" t="s">
        <v>34</v>
      </c>
      <c r="C11" s="65"/>
      <c r="D11" s="72"/>
      <c r="E11" s="72"/>
      <c r="F11" s="67">
        <v>0</v>
      </c>
      <c r="G11" s="72"/>
      <c r="H11" s="68">
        <v>0</v>
      </c>
      <c r="J11" s="70">
        <v>4000000</v>
      </c>
      <c r="K11" s="70"/>
      <c r="L11" s="70">
        <v>0</v>
      </c>
    </row>
    <row r="12" spans="1:15" ht="23.1" customHeight="1" x14ac:dyDescent="0.2">
      <c r="A12" s="71" t="s">
        <v>35</v>
      </c>
      <c r="C12" s="65"/>
      <c r="D12" s="72"/>
      <c r="E12" s="72"/>
      <c r="F12" s="67">
        <v>2009658</v>
      </c>
      <c r="G12" s="72"/>
      <c r="H12" s="68">
        <v>582864</v>
      </c>
      <c r="J12" s="70">
        <v>2087094</v>
      </c>
      <c r="K12" s="70"/>
      <c r="L12" s="70">
        <v>589102</v>
      </c>
    </row>
    <row r="13" spans="1:15" ht="23.1" customHeight="1" x14ac:dyDescent="0.2">
      <c r="A13" s="73" t="s">
        <v>36</v>
      </c>
      <c r="C13" s="65"/>
      <c r="D13" s="74"/>
      <c r="E13" s="74"/>
      <c r="F13" s="75">
        <f>SUM(F10:F12)</f>
        <v>608387550</v>
      </c>
      <c r="G13" s="74"/>
      <c r="H13" s="76">
        <f>SUM(H10:H12)</f>
        <v>414856463</v>
      </c>
      <c r="J13" s="77">
        <f>SUM(J10:J12)</f>
        <v>612464986</v>
      </c>
      <c r="K13" s="70"/>
      <c r="L13" s="77">
        <f>SUM(L10:L12)</f>
        <v>414862701</v>
      </c>
    </row>
    <row r="14" spans="1:15" ht="23.1" customHeight="1" x14ac:dyDescent="0.2">
      <c r="A14" s="64" t="s">
        <v>37</v>
      </c>
      <c r="C14" s="65"/>
      <c r="D14" s="78"/>
      <c r="E14" s="78"/>
      <c r="F14" s="79"/>
      <c r="G14" s="78"/>
      <c r="H14" s="80"/>
      <c r="J14" s="45"/>
      <c r="K14" s="45"/>
      <c r="L14" s="45"/>
    </row>
    <row r="15" spans="1:15" ht="23.1" customHeight="1" x14ac:dyDescent="0.2">
      <c r="A15" s="81" t="s">
        <v>38</v>
      </c>
      <c r="C15" s="65"/>
      <c r="D15" s="78"/>
      <c r="E15" s="78"/>
      <c r="F15" s="82">
        <v>217781441</v>
      </c>
      <c r="G15" s="78"/>
      <c r="H15" s="83">
        <v>156184525</v>
      </c>
      <c r="J15" s="84">
        <v>222644856</v>
      </c>
      <c r="K15" s="45"/>
      <c r="L15" s="84">
        <v>157587486</v>
      </c>
    </row>
    <row r="16" spans="1:15" ht="23.1" customHeight="1" x14ac:dyDescent="0.2">
      <c r="A16" s="81" t="s">
        <v>39</v>
      </c>
      <c r="C16" s="65"/>
      <c r="D16" s="72"/>
      <c r="E16" s="72"/>
      <c r="F16" s="82">
        <v>178530426</v>
      </c>
      <c r="G16" s="72"/>
      <c r="H16" s="83">
        <v>122159085</v>
      </c>
      <c r="J16" s="84">
        <v>178530426</v>
      </c>
      <c r="K16" s="45"/>
      <c r="L16" s="84">
        <v>122159085</v>
      </c>
    </row>
    <row r="17" spans="1:12" ht="23.1" customHeight="1" x14ac:dyDescent="0.2">
      <c r="A17" s="81" t="s">
        <v>40</v>
      </c>
      <c r="C17" s="65"/>
      <c r="D17" s="72"/>
      <c r="E17" s="72"/>
      <c r="F17" s="82">
        <v>84169991</v>
      </c>
      <c r="G17" s="72"/>
      <c r="H17" s="83">
        <v>58316274</v>
      </c>
      <c r="J17" s="84">
        <v>83984668</v>
      </c>
      <c r="K17" s="45"/>
      <c r="L17" s="84">
        <v>58196312</v>
      </c>
    </row>
    <row r="18" spans="1:12" ht="23.1" customHeight="1" x14ac:dyDescent="0.2">
      <c r="A18" s="64" t="s">
        <v>41</v>
      </c>
      <c r="C18" s="65"/>
      <c r="D18" s="78"/>
      <c r="E18" s="78"/>
      <c r="F18" s="75">
        <f>SUM(F15:F17)</f>
        <v>480481858</v>
      </c>
      <c r="G18" s="78"/>
      <c r="H18" s="76">
        <f>SUM(H15:H17)</f>
        <v>336659884</v>
      </c>
      <c r="J18" s="77">
        <f>SUM(J15:J17)</f>
        <v>485159950</v>
      </c>
      <c r="K18" s="70"/>
      <c r="L18" s="77">
        <f>SUM(L15:L17)</f>
        <v>337942883</v>
      </c>
    </row>
    <row r="19" spans="1:12" ht="23.1" customHeight="1" x14ac:dyDescent="0.2">
      <c r="A19" s="64" t="s">
        <v>42</v>
      </c>
      <c r="C19" s="65"/>
      <c r="D19" s="78"/>
      <c r="E19" s="78"/>
      <c r="F19" s="82">
        <f>F13-F18</f>
        <v>127905692</v>
      </c>
      <c r="G19" s="78"/>
      <c r="H19" s="83">
        <f>H13-H18</f>
        <v>78196579</v>
      </c>
      <c r="J19" s="84">
        <f>J13-J18</f>
        <v>127305036</v>
      </c>
      <c r="K19" s="84"/>
      <c r="L19" s="84">
        <f>L13-L18</f>
        <v>76919818</v>
      </c>
    </row>
    <row r="20" spans="1:12" ht="23.1" customHeight="1" x14ac:dyDescent="0.2">
      <c r="A20" s="85" t="s">
        <v>43</v>
      </c>
      <c r="C20" s="65"/>
      <c r="D20" s="78"/>
      <c r="E20" s="78"/>
      <c r="F20" s="86">
        <v>-6798117</v>
      </c>
      <c r="G20" s="78"/>
      <c r="H20" s="87">
        <v>-5687976</v>
      </c>
      <c r="J20" s="88">
        <v>-6797087</v>
      </c>
      <c r="K20" s="45"/>
      <c r="L20" s="88">
        <v>-5687976</v>
      </c>
    </row>
    <row r="21" spans="1:12" ht="23.1" customHeight="1" x14ac:dyDescent="0.2">
      <c r="A21" s="89" t="s">
        <v>44</v>
      </c>
      <c r="C21" s="65"/>
      <c r="D21" s="78"/>
      <c r="E21" s="78"/>
      <c r="F21" s="67">
        <f>SUM(F19:F20)</f>
        <v>121107575</v>
      </c>
      <c r="G21" s="78"/>
      <c r="H21" s="68">
        <f>SUM(H19:H20)</f>
        <v>72508603</v>
      </c>
      <c r="J21" s="70">
        <f>SUM(J19:J20)</f>
        <v>120507949</v>
      </c>
      <c r="K21" s="70"/>
      <c r="L21" s="70">
        <f>SUM(L19:L20)</f>
        <v>71231842</v>
      </c>
    </row>
    <row r="22" spans="1:12" ht="23.1" customHeight="1" x14ac:dyDescent="0.2">
      <c r="A22" s="85" t="s">
        <v>45</v>
      </c>
      <c r="C22" s="65"/>
      <c r="D22" s="78">
        <v>25</v>
      </c>
      <c r="E22" s="78"/>
      <c r="F22" s="86">
        <v>-22338410</v>
      </c>
      <c r="G22" s="78"/>
      <c r="H22" s="87">
        <v>-14999452</v>
      </c>
      <c r="J22" s="88">
        <v>-21413210</v>
      </c>
      <c r="K22" s="45"/>
      <c r="L22" s="88">
        <v>-14797892</v>
      </c>
    </row>
    <row r="23" spans="1:12" ht="23.1" customHeight="1" x14ac:dyDescent="0.2">
      <c r="A23" s="90" t="s">
        <v>46</v>
      </c>
      <c r="C23" s="65"/>
      <c r="D23" s="78"/>
      <c r="E23" s="78"/>
      <c r="F23" s="75">
        <f>SUM(F21:F22)</f>
        <v>98769165</v>
      </c>
      <c r="G23" s="78"/>
      <c r="H23" s="76">
        <f>SUM(H21:H22)</f>
        <v>57509151</v>
      </c>
      <c r="J23" s="77">
        <f>SUM(J21:J22)</f>
        <v>99094739</v>
      </c>
      <c r="K23" s="70"/>
      <c r="L23" s="77">
        <f>SUM(L21:L22)</f>
        <v>56433950</v>
      </c>
    </row>
    <row r="24" spans="1:12" ht="23.1" customHeight="1" x14ac:dyDescent="0.2">
      <c r="A24" s="91"/>
      <c r="C24" s="65"/>
      <c r="D24" s="78"/>
      <c r="E24" s="78"/>
      <c r="F24" s="67"/>
      <c r="G24" s="78"/>
      <c r="H24" s="68"/>
      <c r="J24" s="70"/>
      <c r="K24" s="70"/>
      <c r="L24" s="70"/>
    </row>
    <row r="25" spans="1:12" ht="23.1" customHeight="1" x14ac:dyDescent="0.2">
      <c r="A25" s="91" t="s">
        <v>47</v>
      </c>
      <c r="C25" s="65"/>
      <c r="D25" s="74"/>
      <c r="E25" s="74"/>
      <c r="F25" s="67"/>
      <c r="G25" s="74"/>
      <c r="H25" s="68"/>
      <c r="I25" s="92"/>
      <c r="J25" s="70"/>
      <c r="K25" s="70"/>
      <c r="L25" s="70"/>
    </row>
    <row r="26" spans="1:12" ht="23.1" customHeight="1" x14ac:dyDescent="0.2">
      <c r="A26" s="93" t="s">
        <v>48</v>
      </c>
      <c r="C26" s="65"/>
      <c r="D26" s="74"/>
      <c r="E26" s="74"/>
      <c r="F26" s="67"/>
      <c r="G26" s="74"/>
      <c r="H26" s="68"/>
      <c r="I26" s="92"/>
      <c r="J26" s="70"/>
      <c r="K26" s="70"/>
      <c r="L26" s="70"/>
    </row>
    <row r="27" spans="1:12" ht="23.1" customHeight="1" x14ac:dyDescent="0.2">
      <c r="A27" s="44" t="s">
        <v>49</v>
      </c>
      <c r="C27" s="65"/>
      <c r="D27" s="74"/>
      <c r="E27" s="74"/>
      <c r="F27" s="67"/>
      <c r="G27" s="74"/>
      <c r="H27" s="68"/>
      <c r="I27" s="92"/>
      <c r="J27" s="70"/>
      <c r="K27" s="70"/>
      <c r="L27" s="70"/>
    </row>
    <row r="28" spans="1:12" ht="23.1" customHeight="1" x14ac:dyDescent="0.2">
      <c r="A28" s="44" t="s">
        <v>50</v>
      </c>
      <c r="C28" s="65"/>
      <c r="D28" s="74"/>
      <c r="E28" s="74"/>
      <c r="F28" s="86">
        <v>-147500</v>
      </c>
      <c r="G28" s="74"/>
      <c r="H28" s="87">
        <v>0</v>
      </c>
      <c r="I28" s="92"/>
      <c r="J28" s="88">
        <v>-147500</v>
      </c>
      <c r="K28" s="70"/>
      <c r="L28" s="88">
        <v>0</v>
      </c>
    </row>
    <row r="29" spans="1:12" ht="23.1" customHeight="1" thickBot="1" x14ac:dyDescent="0.25">
      <c r="A29" s="91" t="s">
        <v>51</v>
      </c>
      <c r="C29" s="65"/>
      <c r="D29" s="74"/>
      <c r="E29" s="74"/>
      <c r="F29" s="94">
        <f>SUM(F23,F28)</f>
        <v>98621665</v>
      </c>
      <c r="G29" s="74"/>
      <c r="H29" s="95">
        <f>H23</f>
        <v>57509151</v>
      </c>
      <c r="I29" s="92"/>
      <c r="J29" s="96">
        <f>SUM(J23,J28)</f>
        <v>98947239</v>
      </c>
      <c r="K29" s="70"/>
      <c r="L29" s="96">
        <f>L23</f>
        <v>56433950</v>
      </c>
    </row>
    <row r="30" spans="1:12" ht="23.1" customHeight="1" thickTop="1" x14ac:dyDescent="0.2">
      <c r="A30" s="91"/>
      <c r="C30" s="65"/>
      <c r="D30" s="74"/>
      <c r="E30" s="74"/>
      <c r="F30" s="67"/>
      <c r="G30" s="74"/>
      <c r="H30" s="68"/>
      <c r="I30" s="92"/>
      <c r="J30" s="70"/>
      <c r="K30" s="70"/>
      <c r="L30" s="70"/>
    </row>
    <row r="31" spans="1:12" ht="23.1" customHeight="1" x14ac:dyDescent="0.2">
      <c r="A31" s="91" t="s">
        <v>52</v>
      </c>
      <c r="C31" s="65"/>
      <c r="D31" s="78">
        <v>26</v>
      </c>
      <c r="E31" s="78"/>
      <c r="F31" s="97"/>
      <c r="G31" s="78"/>
      <c r="H31" s="98"/>
      <c r="J31" s="99"/>
      <c r="L31" s="99"/>
    </row>
    <row r="32" spans="1:12" ht="23.1" customHeight="1" x14ac:dyDescent="0.2">
      <c r="A32" s="100" t="s">
        <v>53</v>
      </c>
      <c r="C32" s="65"/>
      <c r="D32" s="78"/>
      <c r="E32" s="78"/>
      <c r="F32" s="97"/>
      <c r="G32" s="78"/>
      <c r="H32" s="98"/>
      <c r="J32" s="99"/>
      <c r="L32" s="99"/>
    </row>
    <row r="33" spans="1:12" ht="23.1" customHeight="1" thickBot="1" x14ac:dyDescent="0.25">
      <c r="A33" s="101" t="s">
        <v>54</v>
      </c>
      <c r="C33" s="65"/>
      <c r="D33" s="74"/>
      <c r="E33" s="74"/>
      <c r="F33" s="102">
        <f>F29/F36</f>
        <v>0.17624339919791093</v>
      </c>
      <c r="G33" s="74"/>
      <c r="H33" s="103">
        <f>H29/H36</f>
        <v>0.10852466199814896</v>
      </c>
      <c r="I33" s="81"/>
      <c r="J33" s="104">
        <f>J29/J36</f>
        <v>0.1768252213406466</v>
      </c>
      <c r="K33" s="105"/>
      <c r="L33" s="104">
        <f>L29/L36</f>
        <v>0.10649566621093813</v>
      </c>
    </row>
    <row r="34" spans="1:12" ht="11.25" customHeight="1" thickTop="1" x14ac:dyDescent="0.2">
      <c r="A34" s="101"/>
      <c r="C34" s="65"/>
      <c r="D34" s="74"/>
      <c r="E34" s="74"/>
      <c r="F34" s="106"/>
      <c r="G34" s="74"/>
      <c r="H34" s="107"/>
      <c r="I34" s="81"/>
      <c r="J34" s="105"/>
      <c r="K34" s="105"/>
      <c r="L34" s="105"/>
    </row>
    <row r="35" spans="1:12" ht="23.1" customHeight="1" x14ac:dyDescent="0.2">
      <c r="A35" s="101"/>
      <c r="C35" s="65"/>
      <c r="D35" s="74"/>
      <c r="E35" s="74"/>
      <c r="F35" s="106"/>
      <c r="G35" s="74"/>
      <c r="H35" s="107"/>
      <c r="I35" s="81"/>
      <c r="J35" s="105"/>
      <c r="K35" s="105"/>
      <c r="L35" s="105" t="s">
        <v>55</v>
      </c>
    </row>
    <row r="36" spans="1:12" ht="23.1" customHeight="1" thickBot="1" x14ac:dyDescent="0.25">
      <c r="A36" s="44" t="s">
        <v>56</v>
      </c>
      <c r="C36" s="65"/>
      <c r="D36" s="74"/>
      <c r="E36" s="74"/>
      <c r="F36" s="94">
        <v>559576503</v>
      </c>
      <c r="G36" s="74"/>
      <c r="H36" s="95">
        <v>529917808</v>
      </c>
      <c r="I36" s="81"/>
      <c r="J36" s="96">
        <v>559576503</v>
      </c>
      <c r="K36" s="70"/>
      <c r="L36" s="96">
        <v>529917808</v>
      </c>
    </row>
    <row r="37" spans="1:12" s="65" customFormat="1" ht="23.1" customHeight="1" thickTop="1" x14ac:dyDescent="0.2">
      <c r="A37" s="100"/>
      <c r="D37" s="78"/>
      <c r="E37" s="78"/>
      <c r="F37" s="108"/>
      <c r="G37" s="78"/>
      <c r="H37" s="109"/>
      <c r="I37" s="69"/>
      <c r="J37" s="92"/>
      <c r="K37" s="69"/>
      <c r="L37" s="92"/>
    </row>
    <row r="38" spans="1:12" ht="23.1" customHeight="1" x14ac:dyDescent="0.2">
      <c r="A38" s="100" t="s">
        <v>57</v>
      </c>
      <c r="C38" s="65"/>
    </row>
    <row r="39" spans="1:12" ht="23.1" customHeight="1" x14ac:dyDescent="0.2">
      <c r="A39" s="100"/>
      <c r="C39" s="65"/>
    </row>
    <row r="40" spans="1:12" ht="21.75" customHeight="1" x14ac:dyDescent="0.2">
      <c r="A40" s="40" t="s">
        <v>23</v>
      </c>
    </row>
    <row r="41" spans="1:12" ht="21.75" customHeight="1" x14ac:dyDescent="0.2">
      <c r="A41" s="40" t="s">
        <v>24</v>
      </c>
    </row>
    <row r="42" spans="1:12" ht="21.75" customHeight="1" x14ac:dyDescent="0.2">
      <c r="A42" s="41" t="s">
        <v>58</v>
      </c>
    </row>
    <row r="43" spans="1:12" ht="21.75" customHeight="1" x14ac:dyDescent="0.2">
      <c r="A43" s="41" t="s">
        <v>59</v>
      </c>
    </row>
    <row r="44" spans="1:12" ht="21.75" customHeight="1" x14ac:dyDescent="0.2">
      <c r="A44" s="47"/>
      <c r="B44" s="48"/>
      <c r="C44" s="48"/>
      <c r="D44" s="48"/>
      <c r="E44" s="48"/>
      <c r="F44" s="49"/>
      <c r="G44" s="48"/>
      <c r="H44" s="50"/>
      <c r="I44" s="51"/>
      <c r="J44" s="47"/>
      <c r="K44" s="51"/>
      <c r="L44" s="52" t="s">
        <v>27</v>
      </c>
    </row>
    <row r="45" spans="1:12" ht="21.75" customHeight="1" x14ac:dyDescent="0.2">
      <c r="A45" s="47"/>
      <c r="B45" s="48"/>
      <c r="C45" s="48"/>
      <c r="D45" s="112"/>
      <c r="E45" s="48"/>
      <c r="F45" s="149" t="s">
        <v>28</v>
      </c>
      <c r="G45" s="149"/>
      <c r="H45" s="149"/>
      <c r="I45" s="53"/>
      <c r="J45" s="150" t="s">
        <v>29</v>
      </c>
      <c r="K45" s="150"/>
      <c r="L45" s="150"/>
    </row>
    <row r="46" spans="1:12" ht="21.75" customHeight="1" x14ac:dyDescent="0.2">
      <c r="A46" s="48"/>
      <c r="B46" s="48"/>
      <c r="C46" s="48"/>
      <c r="D46" s="55"/>
      <c r="E46" s="55"/>
      <c r="F46" s="56">
        <v>2559</v>
      </c>
      <c r="G46" s="55"/>
      <c r="H46" s="57">
        <v>2558</v>
      </c>
      <c r="I46" s="58"/>
      <c r="J46" s="59">
        <v>2559</v>
      </c>
      <c r="K46" s="58"/>
      <c r="L46" s="59">
        <v>2558</v>
      </c>
    </row>
    <row r="47" spans="1:12" ht="21.75" customHeight="1" x14ac:dyDescent="0.2">
      <c r="A47" s="90" t="s">
        <v>60</v>
      </c>
    </row>
    <row r="48" spans="1:12" ht="21.75" customHeight="1" x14ac:dyDescent="0.2">
      <c r="A48" s="113" t="s">
        <v>61</v>
      </c>
      <c r="F48" s="67">
        <f>SUM(F21)</f>
        <v>121107575</v>
      </c>
      <c r="H48" s="68">
        <f>SUM(H21)</f>
        <v>72508603</v>
      </c>
      <c r="J48" s="70">
        <f>SUM(J21)</f>
        <v>120507949</v>
      </c>
      <c r="K48" s="70"/>
      <c r="L48" s="70">
        <f>SUM(L21)</f>
        <v>71231842</v>
      </c>
    </row>
    <row r="49" spans="1:12" ht="21.75" customHeight="1" x14ac:dyDescent="0.2">
      <c r="A49" s="113" t="s">
        <v>62</v>
      </c>
      <c r="F49" s="67"/>
      <c r="H49" s="68"/>
      <c r="J49" s="70"/>
      <c r="K49" s="70"/>
      <c r="L49" s="70"/>
    </row>
    <row r="50" spans="1:12" ht="21.75" customHeight="1" x14ac:dyDescent="0.2">
      <c r="A50" s="113" t="s">
        <v>63</v>
      </c>
      <c r="F50" s="67"/>
      <c r="H50" s="68"/>
      <c r="J50" s="70"/>
      <c r="K50" s="70"/>
      <c r="L50" s="70"/>
    </row>
    <row r="51" spans="1:12" ht="21.75" customHeight="1" x14ac:dyDescent="0.2">
      <c r="A51" s="85" t="s">
        <v>64</v>
      </c>
      <c r="F51" s="67">
        <v>27875955</v>
      </c>
      <c r="H51" s="68">
        <v>17993587</v>
      </c>
      <c r="J51" s="70">
        <v>27869710</v>
      </c>
      <c r="K51" s="70"/>
      <c r="L51" s="70">
        <v>17993587</v>
      </c>
    </row>
    <row r="52" spans="1:12" ht="21.75" customHeight="1" x14ac:dyDescent="0.2">
      <c r="A52" s="85" t="s">
        <v>65</v>
      </c>
      <c r="F52" s="67">
        <v>119554</v>
      </c>
      <c r="H52" s="68">
        <v>0</v>
      </c>
      <c r="J52" s="70">
        <v>119554</v>
      </c>
      <c r="K52" s="70"/>
      <c r="L52" s="70">
        <v>0</v>
      </c>
    </row>
    <row r="53" spans="1:12" ht="21.75" customHeight="1" x14ac:dyDescent="0.2">
      <c r="A53" s="85" t="s">
        <v>66</v>
      </c>
      <c r="F53" s="67">
        <v>302074</v>
      </c>
      <c r="H53" s="68">
        <v>3731</v>
      </c>
      <c r="J53" s="70">
        <v>302074</v>
      </c>
      <c r="K53" s="70"/>
      <c r="L53" s="70">
        <v>3731</v>
      </c>
    </row>
    <row r="54" spans="1:12" ht="21.75" customHeight="1" x14ac:dyDescent="0.2">
      <c r="A54" s="113" t="s">
        <v>67</v>
      </c>
      <c r="F54" s="67">
        <v>0</v>
      </c>
      <c r="H54" s="68">
        <v>3018113</v>
      </c>
      <c r="J54" s="70">
        <v>0</v>
      </c>
      <c r="K54" s="70"/>
      <c r="L54" s="70">
        <v>3018113</v>
      </c>
    </row>
    <row r="55" spans="1:12" ht="21.75" customHeight="1" x14ac:dyDescent="0.2">
      <c r="A55" s="113" t="s">
        <v>68</v>
      </c>
      <c r="F55" s="67">
        <v>0</v>
      </c>
      <c r="H55" s="68">
        <v>-143906</v>
      </c>
      <c r="J55" s="70">
        <v>0</v>
      </c>
      <c r="K55" s="70"/>
      <c r="L55" s="70">
        <v>-143906</v>
      </c>
    </row>
    <row r="56" spans="1:12" ht="21.75" customHeight="1" x14ac:dyDescent="0.2">
      <c r="A56" s="113" t="s">
        <v>69</v>
      </c>
      <c r="F56" s="67">
        <v>0</v>
      </c>
      <c r="H56" s="68">
        <v>1203350</v>
      </c>
      <c r="J56" s="70">
        <v>0</v>
      </c>
      <c r="K56" s="70"/>
      <c r="L56" s="70">
        <v>1203350</v>
      </c>
    </row>
    <row r="57" spans="1:12" ht="21.75" customHeight="1" x14ac:dyDescent="0.2">
      <c r="A57" s="113" t="s">
        <v>70</v>
      </c>
      <c r="F57" s="67">
        <v>2456146</v>
      </c>
      <c r="H57" s="68">
        <v>727947</v>
      </c>
      <c r="J57" s="70">
        <v>2456146</v>
      </c>
      <c r="K57" s="70"/>
      <c r="L57" s="70">
        <v>727947</v>
      </c>
    </row>
    <row r="58" spans="1:12" ht="21.75" customHeight="1" x14ac:dyDescent="0.2">
      <c r="A58" s="113" t="s">
        <v>71</v>
      </c>
      <c r="F58" s="67">
        <v>7681188</v>
      </c>
      <c r="H58" s="68">
        <v>0</v>
      </c>
      <c r="J58" s="70">
        <v>7681188</v>
      </c>
      <c r="K58" s="70"/>
      <c r="L58" s="70">
        <v>0</v>
      </c>
    </row>
    <row r="59" spans="1:12" ht="21.75" customHeight="1" x14ac:dyDescent="0.2">
      <c r="A59" s="113" t="s">
        <v>72</v>
      </c>
      <c r="F59" s="67">
        <v>0</v>
      </c>
      <c r="H59" s="68">
        <v>0</v>
      </c>
      <c r="J59" s="70">
        <v>-4000000</v>
      </c>
      <c r="K59" s="70"/>
      <c r="L59" s="70">
        <v>0</v>
      </c>
    </row>
    <row r="60" spans="1:12" ht="21.75" customHeight="1" x14ac:dyDescent="0.2">
      <c r="A60" s="113" t="s">
        <v>73</v>
      </c>
      <c r="F60" s="67">
        <v>-358761</v>
      </c>
      <c r="H60" s="68">
        <v>-319501</v>
      </c>
      <c r="J60" s="70">
        <v>-348696</v>
      </c>
      <c r="K60" s="70"/>
      <c r="L60" s="70">
        <v>-318240</v>
      </c>
    </row>
    <row r="61" spans="1:12" ht="21.75" customHeight="1" x14ac:dyDescent="0.2">
      <c r="A61" s="113" t="s">
        <v>74</v>
      </c>
      <c r="F61" s="86">
        <v>7457563</v>
      </c>
      <c r="H61" s="87">
        <v>3934218</v>
      </c>
      <c r="J61" s="88">
        <v>7456533</v>
      </c>
      <c r="K61" s="70"/>
      <c r="L61" s="88">
        <v>3934218</v>
      </c>
    </row>
    <row r="62" spans="1:12" ht="21.75" customHeight="1" x14ac:dyDescent="0.2">
      <c r="A62" s="113" t="s">
        <v>75</v>
      </c>
      <c r="F62" s="67"/>
      <c r="H62" s="68"/>
      <c r="J62" s="70"/>
      <c r="K62" s="70"/>
      <c r="L62" s="70"/>
    </row>
    <row r="63" spans="1:12" ht="21.75" customHeight="1" x14ac:dyDescent="0.2">
      <c r="A63" s="113" t="s">
        <v>76</v>
      </c>
      <c r="F63" s="67">
        <f>SUM(F48:F61)</f>
        <v>166641294</v>
      </c>
      <c r="H63" s="68">
        <f>SUM(H48:H61)</f>
        <v>98926142</v>
      </c>
      <c r="J63" s="70">
        <f>SUM(J48:J61)</f>
        <v>162044458</v>
      </c>
      <c r="K63" s="70"/>
      <c r="L63" s="70">
        <f>SUM(L48:L61)</f>
        <v>97650642</v>
      </c>
    </row>
    <row r="64" spans="1:12" ht="21.75" customHeight="1" x14ac:dyDescent="0.2">
      <c r="A64" s="113" t="s">
        <v>77</v>
      </c>
      <c r="F64" s="67"/>
      <c r="H64" s="68"/>
      <c r="J64" s="70"/>
      <c r="K64" s="70"/>
      <c r="L64" s="70"/>
    </row>
    <row r="65" spans="1:12" ht="21.75" customHeight="1" x14ac:dyDescent="0.2">
      <c r="A65" s="113" t="s">
        <v>78</v>
      </c>
      <c r="F65" s="67">
        <v>-5673835</v>
      </c>
      <c r="H65" s="68">
        <v>3489954</v>
      </c>
      <c r="J65" s="70">
        <v>-5643927</v>
      </c>
      <c r="K65" s="70"/>
      <c r="L65" s="70">
        <v>3435860</v>
      </c>
    </row>
    <row r="66" spans="1:12" ht="21.75" customHeight="1" x14ac:dyDescent="0.2">
      <c r="A66" s="113" t="s">
        <v>79</v>
      </c>
      <c r="F66" s="67">
        <v>-6955557</v>
      </c>
      <c r="H66" s="68">
        <v>-4775634</v>
      </c>
      <c r="J66" s="70">
        <v>-7222675</v>
      </c>
      <c r="K66" s="70"/>
      <c r="L66" s="70">
        <v>-5117201</v>
      </c>
    </row>
    <row r="67" spans="1:12" ht="21.75" customHeight="1" x14ac:dyDescent="0.2">
      <c r="A67" s="85" t="s">
        <v>80</v>
      </c>
      <c r="F67" s="67">
        <v>-3665179</v>
      </c>
      <c r="H67" s="68">
        <v>-1169508</v>
      </c>
      <c r="J67" s="70">
        <v>-3664129</v>
      </c>
      <c r="K67" s="70"/>
      <c r="L67" s="70">
        <v>-1168983</v>
      </c>
    </row>
    <row r="68" spans="1:12" ht="21.75" customHeight="1" x14ac:dyDescent="0.2">
      <c r="A68" s="113" t="s">
        <v>81</v>
      </c>
      <c r="F68" s="67">
        <v>-2836053</v>
      </c>
      <c r="H68" s="68">
        <v>-5890702</v>
      </c>
      <c r="J68" s="70">
        <v>-2836053</v>
      </c>
      <c r="K68" s="70"/>
      <c r="L68" s="70">
        <v>-5890702</v>
      </c>
    </row>
    <row r="69" spans="1:12" ht="21.75" customHeight="1" x14ac:dyDescent="0.2">
      <c r="A69" s="113" t="s">
        <v>82</v>
      </c>
      <c r="F69" s="67">
        <v>2372361</v>
      </c>
      <c r="H69" s="68">
        <v>-663993</v>
      </c>
      <c r="J69" s="70">
        <v>2372361</v>
      </c>
      <c r="K69" s="70"/>
      <c r="L69" s="70">
        <v>-663993</v>
      </c>
    </row>
    <row r="70" spans="1:12" ht="21.75" customHeight="1" x14ac:dyDescent="0.2">
      <c r="A70" s="113" t="s">
        <v>83</v>
      </c>
      <c r="F70" s="67"/>
      <c r="H70" s="68"/>
      <c r="J70" s="70"/>
      <c r="K70" s="70"/>
      <c r="L70" s="70"/>
    </row>
    <row r="71" spans="1:12" ht="21.75" customHeight="1" x14ac:dyDescent="0.2">
      <c r="A71" s="85" t="s">
        <v>84</v>
      </c>
      <c r="F71" s="67">
        <v>5450374</v>
      </c>
      <c r="H71" s="68">
        <v>14172406</v>
      </c>
      <c r="J71" s="70">
        <v>6993961</v>
      </c>
      <c r="K71" s="70"/>
      <c r="L71" s="70">
        <v>16399437</v>
      </c>
    </row>
    <row r="72" spans="1:12" ht="21.75" customHeight="1" x14ac:dyDescent="0.2">
      <c r="A72" s="85" t="s">
        <v>85</v>
      </c>
      <c r="F72" s="67">
        <v>10278668</v>
      </c>
      <c r="H72" s="68">
        <v>3138314</v>
      </c>
      <c r="J72" s="70">
        <v>10270600</v>
      </c>
      <c r="K72" s="70"/>
      <c r="L72" s="70">
        <v>3074670</v>
      </c>
    </row>
    <row r="73" spans="1:12" ht="21.75" customHeight="1" x14ac:dyDescent="0.2">
      <c r="A73" s="113" t="s">
        <v>86</v>
      </c>
      <c r="F73" s="86">
        <v>794476</v>
      </c>
      <c r="H73" s="87">
        <v>651702</v>
      </c>
      <c r="J73" s="88">
        <v>794476</v>
      </c>
      <c r="K73" s="70"/>
      <c r="L73" s="88">
        <v>651402</v>
      </c>
    </row>
    <row r="74" spans="1:12" ht="21.75" customHeight="1" x14ac:dyDescent="0.2">
      <c r="A74" s="85" t="s">
        <v>87</v>
      </c>
      <c r="F74" s="67">
        <f>SUM(F63:F73)</f>
        <v>166406549</v>
      </c>
      <c r="H74" s="68">
        <f>SUM(H63:H73)</f>
        <v>107878681</v>
      </c>
      <c r="J74" s="70">
        <f>SUM(J63:J73)</f>
        <v>163109072</v>
      </c>
      <c r="K74" s="70"/>
      <c r="L74" s="70">
        <f>SUM(L63:L73)</f>
        <v>108371132</v>
      </c>
    </row>
    <row r="75" spans="1:12" ht="21.75" customHeight="1" x14ac:dyDescent="0.2">
      <c r="A75" s="85" t="s">
        <v>88</v>
      </c>
      <c r="F75" s="67">
        <v>358761</v>
      </c>
      <c r="H75" s="68">
        <v>319501</v>
      </c>
      <c r="J75" s="70">
        <v>348696</v>
      </c>
      <c r="K75" s="70"/>
      <c r="L75" s="70">
        <v>318240</v>
      </c>
    </row>
    <row r="76" spans="1:12" ht="21.75" customHeight="1" x14ac:dyDescent="0.2">
      <c r="A76" s="85" t="s">
        <v>89</v>
      </c>
      <c r="F76" s="67">
        <v>-8866525</v>
      </c>
      <c r="H76" s="68">
        <v>-3088819</v>
      </c>
      <c r="J76" s="70">
        <v>-8865495</v>
      </c>
      <c r="K76" s="70"/>
      <c r="L76" s="70">
        <v>-3088819</v>
      </c>
    </row>
    <row r="77" spans="1:12" ht="21.75" customHeight="1" x14ac:dyDescent="0.2">
      <c r="A77" s="85" t="s">
        <v>90</v>
      </c>
      <c r="F77" s="67">
        <v>0</v>
      </c>
      <c r="H77" s="68">
        <v>-265000</v>
      </c>
      <c r="J77" s="70">
        <v>0</v>
      </c>
      <c r="K77" s="70"/>
      <c r="L77" s="70">
        <v>-265000</v>
      </c>
    </row>
    <row r="78" spans="1:12" ht="21.75" customHeight="1" x14ac:dyDescent="0.2">
      <c r="A78" s="85" t="s">
        <v>91</v>
      </c>
      <c r="F78" s="67">
        <v>0</v>
      </c>
      <c r="G78" s="114"/>
      <c r="H78" s="68">
        <v>-422657</v>
      </c>
      <c r="I78" s="92"/>
      <c r="J78" s="70">
        <v>0</v>
      </c>
      <c r="K78" s="70"/>
      <c r="L78" s="70">
        <v>-422657</v>
      </c>
    </row>
    <row r="79" spans="1:12" ht="21.75" customHeight="1" x14ac:dyDescent="0.2">
      <c r="A79" s="85" t="s">
        <v>92</v>
      </c>
      <c r="F79" s="86">
        <v>-21430722</v>
      </c>
      <c r="G79" s="114"/>
      <c r="H79" s="87">
        <v>-11322067</v>
      </c>
      <c r="I79" s="92"/>
      <c r="J79" s="88">
        <v>-21042860</v>
      </c>
      <c r="K79" s="70"/>
      <c r="L79" s="88">
        <v>-11322054</v>
      </c>
    </row>
    <row r="80" spans="1:12" ht="21.75" customHeight="1" x14ac:dyDescent="0.2">
      <c r="A80" s="89" t="s">
        <v>93</v>
      </c>
      <c r="F80" s="86">
        <f>SUM(F74:F79)</f>
        <v>136468063</v>
      </c>
      <c r="H80" s="87">
        <f>SUM(H74:H79)</f>
        <v>93099639</v>
      </c>
      <c r="J80" s="88">
        <f>SUM(J74:J79)</f>
        <v>133549413</v>
      </c>
      <c r="K80" s="70"/>
      <c r="L80" s="88">
        <f>SUM(L74:L79)</f>
        <v>93590842</v>
      </c>
    </row>
    <row r="81" spans="1:12" ht="21.75" customHeight="1" x14ac:dyDescent="0.2">
      <c r="A81" s="113"/>
      <c r="J81" s="70"/>
      <c r="K81" s="70"/>
      <c r="L81" s="70"/>
    </row>
    <row r="82" spans="1:12" ht="21.75" customHeight="1" x14ac:dyDescent="0.2">
      <c r="A82" s="115" t="s">
        <v>57</v>
      </c>
      <c r="J82" s="70"/>
      <c r="K82" s="70"/>
      <c r="L82" s="70"/>
    </row>
    <row r="83" spans="1:12" ht="23.1" customHeight="1" x14ac:dyDescent="0.2">
      <c r="A83" s="40" t="s">
        <v>23</v>
      </c>
    </row>
    <row r="84" spans="1:12" ht="23.1" customHeight="1" x14ac:dyDescent="0.2">
      <c r="A84" s="40" t="s">
        <v>24</v>
      </c>
    </row>
    <row r="85" spans="1:12" ht="23.1" customHeight="1" x14ac:dyDescent="0.2">
      <c r="A85" s="89" t="s">
        <v>94</v>
      </c>
    </row>
    <row r="86" spans="1:12" ht="23.1" customHeight="1" x14ac:dyDescent="0.2">
      <c r="A86" s="116" t="s">
        <v>59</v>
      </c>
    </row>
    <row r="87" spans="1:12" ht="23.1" customHeight="1" x14ac:dyDescent="0.2">
      <c r="A87" s="47"/>
      <c r="B87" s="48"/>
      <c r="C87" s="48"/>
      <c r="D87" s="48"/>
      <c r="E87" s="48"/>
      <c r="F87" s="49"/>
      <c r="G87" s="48"/>
      <c r="H87" s="50"/>
      <c r="I87" s="51"/>
      <c r="J87" s="47"/>
      <c r="K87" s="51"/>
      <c r="L87" s="52" t="s">
        <v>27</v>
      </c>
    </row>
    <row r="88" spans="1:12" ht="23.1" customHeight="1" x14ac:dyDescent="0.2">
      <c r="A88" s="47"/>
      <c r="B88" s="48"/>
      <c r="C88" s="48"/>
      <c r="D88" s="112"/>
      <c r="E88" s="48"/>
      <c r="F88" s="149" t="s">
        <v>28</v>
      </c>
      <c r="G88" s="149"/>
      <c r="H88" s="149"/>
      <c r="I88" s="53"/>
      <c r="J88" s="150" t="s">
        <v>29</v>
      </c>
      <c r="K88" s="150"/>
      <c r="L88" s="150"/>
    </row>
    <row r="89" spans="1:12" ht="23.1" customHeight="1" x14ac:dyDescent="0.2">
      <c r="A89" s="48"/>
      <c r="B89" s="48"/>
      <c r="C89" s="48"/>
      <c r="D89" s="55"/>
      <c r="E89" s="55"/>
      <c r="F89" s="56">
        <v>2559</v>
      </c>
      <c r="G89" s="55"/>
      <c r="H89" s="57">
        <v>2558</v>
      </c>
      <c r="I89" s="58"/>
      <c r="J89" s="59">
        <v>2559</v>
      </c>
      <c r="K89" s="58"/>
      <c r="L89" s="59">
        <v>2558</v>
      </c>
    </row>
    <row r="90" spans="1:12" ht="23.1" customHeight="1" x14ac:dyDescent="0.2">
      <c r="A90" s="90" t="s">
        <v>95</v>
      </c>
    </row>
    <row r="91" spans="1:12" ht="23.1" customHeight="1" x14ac:dyDescent="0.2">
      <c r="A91" s="113" t="s">
        <v>96</v>
      </c>
      <c r="F91" s="67">
        <v>-200000</v>
      </c>
      <c r="H91" s="68">
        <v>0</v>
      </c>
      <c r="J91" s="70">
        <v>-200000</v>
      </c>
      <c r="K91" s="70"/>
      <c r="L91" s="70">
        <v>0</v>
      </c>
    </row>
    <row r="92" spans="1:12" ht="23.1" customHeight="1" x14ac:dyDescent="0.2">
      <c r="A92" s="117" t="s">
        <v>97</v>
      </c>
      <c r="F92" s="67">
        <v>0</v>
      </c>
      <c r="G92" s="70"/>
      <c r="H92" s="68">
        <v>0</v>
      </c>
      <c r="J92" s="70">
        <v>0</v>
      </c>
      <c r="L92" s="69">
        <v>-999700</v>
      </c>
    </row>
    <row r="93" spans="1:12" ht="23.1" customHeight="1" x14ac:dyDescent="0.2">
      <c r="A93" s="117" t="s">
        <v>98</v>
      </c>
      <c r="F93" s="67">
        <v>-77050807</v>
      </c>
      <c r="H93" s="68">
        <v>-111107503</v>
      </c>
      <c r="J93" s="70">
        <v>-76998913</v>
      </c>
      <c r="K93" s="70"/>
      <c r="L93" s="70">
        <v>-111107503</v>
      </c>
    </row>
    <row r="94" spans="1:12" ht="23.1" customHeight="1" x14ac:dyDescent="0.2">
      <c r="A94" s="117" t="s">
        <v>99</v>
      </c>
      <c r="F94" s="67">
        <v>-2436620</v>
      </c>
      <c r="H94" s="68">
        <v>-983288</v>
      </c>
      <c r="J94" s="70">
        <v>-2436620</v>
      </c>
      <c r="K94" s="70"/>
      <c r="L94" s="70">
        <v>-983288</v>
      </c>
    </row>
    <row r="95" spans="1:12" ht="23.1" customHeight="1" x14ac:dyDescent="0.2">
      <c r="A95" s="117" t="s">
        <v>100</v>
      </c>
      <c r="F95" s="67">
        <v>-5514000</v>
      </c>
      <c r="H95" s="68">
        <v>0</v>
      </c>
      <c r="J95" s="70">
        <v>-5514000</v>
      </c>
      <c r="K95" s="70"/>
      <c r="L95" s="70">
        <v>0</v>
      </c>
    </row>
    <row r="96" spans="1:12" ht="23.1" customHeight="1" x14ac:dyDescent="0.2">
      <c r="A96" s="117" t="s">
        <v>101</v>
      </c>
      <c r="F96" s="86">
        <v>55210</v>
      </c>
      <c r="H96" s="87">
        <v>51</v>
      </c>
      <c r="J96" s="88">
        <v>55210</v>
      </c>
      <c r="K96" s="70"/>
      <c r="L96" s="88">
        <v>51</v>
      </c>
    </row>
    <row r="97" spans="1:12" ht="23.1" customHeight="1" x14ac:dyDescent="0.2">
      <c r="A97" s="90" t="s">
        <v>102</v>
      </c>
      <c r="F97" s="86">
        <f>SUM(F91:F96)</f>
        <v>-85146217</v>
      </c>
      <c r="H97" s="87">
        <f>SUM(H91:H96)</f>
        <v>-112090740</v>
      </c>
      <c r="J97" s="88">
        <f>SUM(J91:J96)</f>
        <v>-85094323</v>
      </c>
      <c r="K97" s="70"/>
      <c r="L97" s="88">
        <f>SUM(L91:L96)</f>
        <v>-113090440</v>
      </c>
    </row>
    <row r="98" spans="1:12" ht="23.1" customHeight="1" x14ac:dyDescent="0.2">
      <c r="A98" s="90" t="s">
        <v>103</v>
      </c>
      <c r="F98" s="67"/>
      <c r="H98" s="68"/>
      <c r="J98" s="70"/>
      <c r="K98" s="70"/>
      <c r="L98" s="70"/>
    </row>
    <row r="99" spans="1:12" ht="23.1" customHeight="1" x14ac:dyDescent="0.2">
      <c r="A99" s="113" t="s">
        <v>104</v>
      </c>
      <c r="F99" s="67">
        <v>-690965</v>
      </c>
      <c r="H99" s="68">
        <v>-535991</v>
      </c>
      <c r="J99" s="70">
        <v>-690965</v>
      </c>
      <c r="K99" s="70"/>
      <c r="L99" s="70">
        <v>-535991</v>
      </c>
    </row>
    <row r="100" spans="1:12" ht="23.1" customHeight="1" x14ac:dyDescent="0.2">
      <c r="A100" s="85" t="s">
        <v>105</v>
      </c>
      <c r="F100" s="67">
        <v>0</v>
      </c>
      <c r="H100" s="68">
        <v>100000000</v>
      </c>
      <c r="J100" s="70">
        <v>0</v>
      </c>
      <c r="K100" s="70"/>
      <c r="L100" s="70">
        <v>100000000</v>
      </c>
    </row>
    <row r="101" spans="1:12" ht="23.1" customHeight="1" x14ac:dyDescent="0.2">
      <c r="A101" s="85" t="s">
        <v>106</v>
      </c>
      <c r="F101" s="67">
        <v>33000000</v>
      </c>
      <c r="H101" s="68">
        <v>32000000</v>
      </c>
      <c r="J101" s="70">
        <v>33000000</v>
      </c>
      <c r="K101" s="70"/>
      <c r="L101" s="70">
        <v>32000000</v>
      </c>
    </row>
    <row r="102" spans="1:12" ht="23.1" customHeight="1" x14ac:dyDescent="0.2">
      <c r="A102" s="113" t="s">
        <v>107</v>
      </c>
      <c r="F102" s="67">
        <v>0</v>
      </c>
      <c r="H102" s="68">
        <v>-11223506</v>
      </c>
      <c r="J102" s="70">
        <v>0</v>
      </c>
      <c r="K102" s="70">
        <v>-10168331</v>
      </c>
      <c r="L102" s="70">
        <v>-11223506</v>
      </c>
    </row>
    <row r="103" spans="1:12" ht="23.1" customHeight="1" x14ac:dyDescent="0.2">
      <c r="A103" s="113" t="s">
        <v>108</v>
      </c>
      <c r="F103" s="67">
        <v>-100000000</v>
      </c>
      <c r="H103" s="68">
        <v>0</v>
      </c>
      <c r="J103" s="70">
        <v>-100000000</v>
      </c>
      <c r="K103" s="70"/>
      <c r="L103" s="70">
        <v>0</v>
      </c>
    </row>
    <row r="104" spans="1:12" ht="23.1" customHeight="1" x14ac:dyDescent="0.2">
      <c r="A104" s="113" t="s">
        <v>109</v>
      </c>
      <c r="F104" s="67">
        <v>-12213158</v>
      </c>
      <c r="H104" s="68">
        <v>-30553218</v>
      </c>
      <c r="J104" s="70">
        <v>-12213158</v>
      </c>
      <c r="K104" s="70"/>
      <c r="L104" s="70">
        <v>-30553218</v>
      </c>
    </row>
    <row r="105" spans="1:12" ht="23.1" customHeight="1" x14ac:dyDescent="0.2">
      <c r="A105" s="113" t="s">
        <v>110</v>
      </c>
      <c r="F105" s="67">
        <v>736818813</v>
      </c>
      <c r="H105" s="68">
        <v>4000000</v>
      </c>
      <c r="J105" s="70">
        <v>736818813</v>
      </c>
      <c r="K105" s="70"/>
      <c r="L105" s="70">
        <v>4000000</v>
      </c>
    </row>
    <row r="106" spans="1:12" ht="23.1" customHeight="1" x14ac:dyDescent="0.2">
      <c r="A106" s="113" t="s">
        <v>111</v>
      </c>
      <c r="F106" s="67">
        <v>-1900000</v>
      </c>
      <c r="H106" s="68">
        <v>0</v>
      </c>
      <c r="J106" s="70">
        <v>-1900000</v>
      </c>
      <c r="K106" s="70"/>
      <c r="L106" s="70">
        <v>0</v>
      </c>
    </row>
    <row r="107" spans="1:12" ht="23.1" customHeight="1" x14ac:dyDescent="0.2">
      <c r="A107" s="113" t="s">
        <v>112</v>
      </c>
      <c r="F107" s="67">
        <v>-160210000</v>
      </c>
      <c r="H107" s="68">
        <v>-25380000</v>
      </c>
      <c r="J107" s="70">
        <v>-160210000</v>
      </c>
      <c r="K107" s="70"/>
      <c r="L107" s="70">
        <v>-25380000</v>
      </c>
    </row>
    <row r="108" spans="1:12" ht="23.1" customHeight="1" x14ac:dyDescent="0.2">
      <c r="A108" s="90" t="s">
        <v>113</v>
      </c>
      <c r="F108" s="75">
        <f>SUM(F99:F107)</f>
        <v>494804690</v>
      </c>
      <c r="H108" s="76">
        <f>SUM(H99:H107)</f>
        <v>68307285</v>
      </c>
      <c r="J108" s="77">
        <f>SUM(J99:J107)</f>
        <v>494804690</v>
      </c>
      <c r="K108" s="70"/>
      <c r="L108" s="77">
        <f>SUM(L99:L107)</f>
        <v>68307285</v>
      </c>
    </row>
    <row r="109" spans="1:12" ht="23.1" customHeight="1" x14ac:dyDescent="0.2">
      <c r="A109" s="90" t="s">
        <v>114</v>
      </c>
      <c r="F109" s="67">
        <f>F80+F97+F108</f>
        <v>546126536</v>
      </c>
      <c r="H109" s="68">
        <f>H80+H97+H108</f>
        <v>49316184</v>
      </c>
      <c r="J109" s="70">
        <f>J80+J97+J108</f>
        <v>543259780</v>
      </c>
      <c r="K109" s="70"/>
      <c r="L109" s="70">
        <f>L80+L97+L108</f>
        <v>48807687</v>
      </c>
    </row>
    <row r="110" spans="1:12" ht="23.1" customHeight="1" x14ac:dyDescent="0.2">
      <c r="A110" s="85" t="s">
        <v>115</v>
      </c>
      <c r="F110" s="86">
        <f>[1]BS!H10</f>
        <v>82271637</v>
      </c>
      <c r="H110" s="87">
        <v>32955453</v>
      </c>
      <c r="J110" s="88">
        <f>[1]BS!L10</f>
        <v>81763140</v>
      </c>
      <c r="K110" s="70"/>
      <c r="L110" s="88">
        <v>32955453</v>
      </c>
    </row>
    <row r="111" spans="1:12" ht="23.1" customHeight="1" thickBot="1" x14ac:dyDescent="0.25">
      <c r="A111" s="116" t="s">
        <v>116</v>
      </c>
      <c r="F111" s="118">
        <f>SUM(F109:F110)</f>
        <v>628398173</v>
      </c>
      <c r="H111" s="119">
        <f>SUM(H109:H110)</f>
        <v>82271637</v>
      </c>
      <c r="J111" s="120">
        <f>SUM(J109:J110)</f>
        <v>625022920</v>
      </c>
      <c r="K111" s="70"/>
      <c r="L111" s="120">
        <f>SUM(L109:L110)</f>
        <v>81763140</v>
      </c>
    </row>
    <row r="112" spans="1:12" ht="23.1" customHeight="1" thickTop="1" x14ac:dyDescent="0.2">
      <c r="A112" s="113"/>
      <c r="F112" s="67">
        <f>SUM(F111-[1]BS!F10)</f>
        <v>0</v>
      </c>
      <c r="H112" s="68">
        <f>SUM(H111-[1]BS!H10)</f>
        <v>0</v>
      </c>
      <c r="J112" s="70">
        <f>SUM(J111-[1]BS!J10)</f>
        <v>0</v>
      </c>
      <c r="K112" s="70">
        <f>K111-[2]BS!G42</f>
        <v>0</v>
      </c>
      <c r="L112" s="70">
        <f>SUM(L111-[1]BS!L10)</f>
        <v>0</v>
      </c>
    </row>
    <row r="113" spans="1:12" ht="23.1" customHeight="1" x14ac:dyDescent="0.2">
      <c r="A113" s="121" t="s">
        <v>117</v>
      </c>
      <c r="J113" s="70"/>
      <c r="K113" s="70"/>
      <c r="L113" s="70"/>
    </row>
    <row r="114" spans="1:12" ht="23.1" customHeight="1" x14ac:dyDescent="0.2">
      <c r="A114" s="69" t="s">
        <v>118</v>
      </c>
    </row>
    <row r="115" spans="1:12" ht="23.1" customHeight="1" x14ac:dyDescent="0.2">
      <c r="A115" s="69" t="s">
        <v>119</v>
      </c>
      <c r="F115" s="67">
        <v>0</v>
      </c>
      <c r="G115" s="122"/>
      <c r="H115" s="123">
        <v>1153738</v>
      </c>
      <c r="I115" s="122"/>
      <c r="J115" s="70">
        <v>0</v>
      </c>
      <c r="K115" s="122"/>
      <c r="L115" s="122">
        <v>1153378</v>
      </c>
    </row>
    <row r="116" spans="1:12" ht="23.1" customHeight="1" x14ac:dyDescent="0.2">
      <c r="A116" s="69" t="s">
        <v>120</v>
      </c>
      <c r="F116" s="67">
        <v>0</v>
      </c>
      <c r="G116" s="122"/>
      <c r="H116" s="123">
        <v>6000000</v>
      </c>
      <c r="I116" s="122"/>
      <c r="J116" s="70">
        <v>0</v>
      </c>
      <c r="K116" s="122"/>
      <c r="L116" s="122">
        <v>6000000</v>
      </c>
    </row>
    <row r="117" spans="1:12" ht="23.1" customHeight="1" x14ac:dyDescent="0.2">
      <c r="A117" s="69" t="s">
        <v>121</v>
      </c>
      <c r="F117" s="124">
        <v>-3727265</v>
      </c>
      <c r="G117" s="122"/>
      <c r="H117" s="123">
        <v>10291421</v>
      </c>
      <c r="I117" s="122"/>
      <c r="J117" s="122">
        <v>-3727265</v>
      </c>
      <c r="K117" s="122"/>
      <c r="L117" s="122">
        <v>10291421</v>
      </c>
    </row>
    <row r="118" spans="1:12" ht="23.1" customHeight="1" x14ac:dyDescent="0.2">
      <c r="A118" s="69" t="s">
        <v>122</v>
      </c>
      <c r="F118" s="124">
        <v>14524181</v>
      </c>
      <c r="G118" s="122"/>
      <c r="H118" s="68">
        <v>0</v>
      </c>
      <c r="I118" s="122"/>
      <c r="J118" s="122">
        <v>14524181</v>
      </c>
      <c r="K118" s="122"/>
      <c r="L118" s="70">
        <v>0</v>
      </c>
    </row>
    <row r="119" spans="1:12" ht="23.1" customHeight="1" x14ac:dyDescent="0.2">
      <c r="A119" s="44" t="s">
        <v>123</v>
      </c>
      <c r="F119" s="124">
        <v>-184375</v>
      </c>
      <c r="G119" s="122"/>
      <c r="H119" s="68">
        <v>0</v>
      </c>
      <c r="I119" s="70"/>
      <c r="J119" s="70">
        <v>-184375</v>
      </c>
      <c r="K119" s="70"/>
      <c r="L119" s="70">
        <v>0</v>
      </c>
    </row>
    <row r="120" spans="1:12" ht="23.1" customHeight="1" x14ac:dyDescent="0.2">
      <c r="A120" s="44" t="s">
        <v>124</v>
      </c>
      <c r="F120" s="124">
        <v>0</v>
      </c>
      <c r="G120" s="122"/>
      <c r="H120" s="68">
        <v>0</v>
      </c>
      <c r="I120" s="70"/>
      <c r="J120" s="70">
        <v>4000000</v>
      </c>
      <c r="K120" s="70"/>
      <c r="L120" s="70">
        <v>0</v>
      </c>
    </row>
    <row r="121" spans="1:12" ht="23.1" customHeight="1" x14ac:dyDescent="0.2">
      <c r="F121" s="124"/>
      <c r="G121" s="122"/>
      <c r="H121" s="123"/>
      <c r="I121" s="122"/>
      <c r="J121" s="122"/>
      <c r="K121" s="122"/>
      <c r="L121" s="122"/>
    </row>
    <row r="122" spans="1:12" ht="23.1" customHeight="1" x14ac:dyDescent="0.2">
      <c r="A122" s="44" t="s">
        <v>57</v>
      </c>
    </row>
  </sheetData>
  <mergeCells count="6">
    <mergeCell ref="F6:H6"/>
    <mergeCell ref="J6:L6"/>
    <mergeCell ref="F45:H45"/>
    <mergeCell ref="J45:L45"/>
    <mergeCell ref="F88:H88"/>
    <mergeCell ref="J88:L88"/>
  </mergeCells>
  <pageMargins left="0.9055118110236221" right="0.19685039370078741" top="0.78740157480314965" bottom="0.39370078740157483" header="0.19685039370078741" footer="0.19685039370078741"/>
  <pageSetup paperSize="9" scale="80" orientation="portrait" r:id="rId1"/>
  <rowBreaks count="2" manualBreakCount="2">
    <brk id="39" max="11" man="1"/>
    <brk id="8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R40"/>
  <sheetViews>
    <sheetView zoomScale="96" zoomScaleNormal="96" workbookViewId="0">
      <selection activeCell="F4" sqref="F4"/>
    </sheetView>
  </sheetViews>
  <sheetFormatPr defaultRowHeight="14.25" x14ac:dyDescent="0.2"/>
  <cols>
    <col min="2" max="4" width="19.875" customWidth="1"/>
    <col min="5" max="5" width="11.375" customWidth="1"/>
    <col min="6" max="6" width="9.75" customWidth="1"/>
    <col min="7" max="7" width="19.875" hidden="1" customWidth="1"/>
    <col min="8" max="11" width="11.25" customWidth="1"/>
    <col min="13" max="13" width="16" style="1" customWidth="1"/>
    <col min="14" max="14" width="5.5" style="1" customWidth="1"/>
    <col min="15" max="15" width="7.75" style="1" customWidth="1"/>
    <col min="16" max="16" width="12.375" style="1" customWidth="1"/>
    <col min="17" max="17" width="9.125" style="1" customWidth="1"/>
    <col min="18" max="18" width="9" style="1"/>
  </cols>
  <sheetData>
    <row r="16" ht="15" thickBot="1" x14ac:dyDescent="0.25"/>
    <row r="17" spans="2:17" ht="21" customHeight="1" thickBot="1" x14ac:dyDescent="0.25">
      <c r="B17" s="17"/>
      <c r="C17" s="39"/>
      <c r="D17" s="39"/>
      <c r="E17" s="39"/>
      <c r="F17" s="39"/>
      <c r="G17" s="39"/>
      <c r="H17" s="151" t="s">
        <v>17</v>
      </c>
      <c r="I17" s="152"/>
      <c r="J17" s="152"/>
      <c r="K17" s="153"/>
    </row>
    <row r="18" spans="2:17" ht="21" thickBot="1" x14ac:dyDescent="0.25">
      <c r="B18" s="18" t="s">
        <v>12</v>
      </c>
      <c r="C18" s="18"/>
      <c r="D18" s="18"/>
      <c r="E18" s="18"/>
      <c r="F18" s="18"/>
      <c r="G18" s="18"/>
      <c r="H18" s="18" t="s">
        <v>18</v>
      </c>
      <c r="I18" s="18" t="s">
        <v>16</v>
      </c>
      <c r="J18" s="18" t="s">
        <v>19</v>
      </c>
      <c r="K18" s="18" t="s">
        <v>20</v>
      </c>
    </row>
    <row r="19" spans="2:17" ht="19.5" thickBot="1" x14ac:dyDescent="0.25">
      <c r="B19" s="19"/>
      <c r="C19" s="19"/>
      <c r="D19" s="19"/>
      <c r="E19" s="19"/>
      <c r="F19" s="19"/>
      <c r="G19" s="19"/>
      <c r="H19" s="20"/>
      <c r="I19" s="21"/>
      <c r="J19" s="33"/>
      <c r="K19" s="21"/>
    </row>
    <row r="20" spans="2:17" ht="19.5" thickBot="1" x14ac:dyDescent="0.25">
      <c r="B20" s="19" t="s">
        <v>0</v>
      </c>
      <c r="C20" s="19"/>
      <c r="D20" s="19"/>
      <c r="E20" s="19"/>
      <c r="F20" s="19"/>
      <c r="G20" s="19"/>
      <c r="H20" s="20">
        <v>171.51</v>
      </c>
      <c r="I20" s="21">
        <f>+H20/$H$22</f>
        <v>0.98591630259829854</v>
      </c>
      <c r="J20" s="33">
        <v>149.47</v>
      </c>
      <c r="K20" s="21">
        <f>+J20/$J$22</f>
        <v>0.99487486687965909</v>
      </c>
      <c r="M20" s="2" t="s">
        <v>12</v>
      </c>
      <c r="N20" s="3" t="s">
        <v>13</v>
      </c>
      <c r="O20" s="4" t="s">
        <v>16</v>
      </c>
      <c r="P20" s="3" t="s">
        <v>14</v>
      </c>
      <c r="Q20" s="4" t="s">
        <v>16</v>
      </c>
    </row>
    <row r="21" spans="2:17" ht="38.25" thickBot="1" x14ac:dyDescent="0.25">
      <c r="B21" s="22" t="s">
        <v>1</v>
      </c>
      <c r="C21" s="22"/>
      <c r="D21" s="22"/>
      <c r="E21" s="22"/>
      <c r="F21" s="22"/>
      <c r="G21" s="22"/>
      <c r="H21" s="23">
        <v>2.4500000000000002</v>
      </c>
      <c r="I21" s="32">
        <f>+H21/$H$22</f>
        <v>1.4083697401701543E-2</v>
      </c>
      <c r="J21" s="34">
        <v>0.77</v>
      </c>
      <c r="K21" s="32">
        <f>+J21/$J$22</f>
        <v>5.1251331203407881E-3</v>
      </c>
      <c r="M21" s="5" t="s">
        <v>0</v>
      </c>
      <c r="N21" s="6">
        <v>325.45</v>
      </c>
      <c r="O21" s="16">
        <f>+N21/$N$24</f>
        <v>0.97457627118644063</v>
      </c>
      <c r="P21" s="6">
        <v>286.47000000000003</v>
      </c>
      <c r="Q21" s="16">
        <f>+P21/$P$24</f>
        <v>0.98762325036199416</v>
      </c>
    </row>
    <row r="22" spans="2:17" ht="19.5" thickBot="1" x14ac:dyDescent="0.25">
      <c r="B22" s="19" t="s">
        <v>10</v>
      </c>
      <c r="C22" s="19"/>
      <c r="D22" s="19"/>
      <c r="E22" s="19"/>
      <c r="F22" s="19"/>
      <c r="G22" s="19"/>
      <c r="H22" s="20">
        <f>+H20+H21</f>
        <v>173.95999999999998</v>
      </c>
      <c r="I22" s="21">
        <v>1</v>
      </c>
      <c r="J22" s="33">
        <f>+J20+J21</f>
        <v>150.24</v>
      </c>
      <c r="K22" s="21">
        <f>+J22/$J$22</f>
        <v>1</v>
      </c>
      <c r="M22" s="5" t="s">
        <v>1</v>
      </c>
      <c r="N22" s="6">
        <v>4.71</v>
      </c>
      <c r="O22" s="16">
        <f>+N22/$N$24</f>
        <v>1.4104330119183087E-2</v>
      </c>
      <c r="P22" s="6">
        <v>2.15</v>
      </c>
      <c r="Q22" s="16">
        <f>+P22/$P$24</f>
        <v>7.4122595325105149E-3</v>
      </c>
    </row>
    <row r="23" spans="2:17" ht="19.5" thickBot="1" x14ac:dyDescent="0.25">
      <c r="B23" s="24" t="s">
        <v>2</v>
      </c>
      <c r="C23" s="24"/>
      <c r="D23" s="24"/>
      <c r="E23" s="24"/>
      <c r="F23" s="24"/>
      <c r="G23" s="24"/>
      <c r="H23" s="25">
        <v>2.19</v>
      </c>
      <c r="I23" s="31" t="s">
        <v>9</v>
      </c>
      <c r="J23" s="35">
        <v>1.08</v>
      </c>
      <c r="K23" s="26" t="s">
        <v>9</v>
      </c>
      <c r="M23" s="5"/>
      <c r="N23" s="6"/>
      <c r="O23" s="16"/>
      <c r="P23" s="6"/>
      <c r="Q23" s="16"/>
    </row>
    <row r="24" spans="2:17" ht="19.5" thickBot="1" x14ac:dyDescent="0.25">
      <c r="B24" s="27" t="s">
        <v>4</v>
      </c>
      <c r="C24" s="27"/>
      <c r="D24" s="27"/>
      <c r="E24" s="27"/>
      <c r="F24" s="27"/>
      <c r="G24" s="27"/>
      <c r="H24" s="28">
        <v>58.04</v>
      </c>
      <c r="I24" s="31">
        <f>H24/$H$22</f>
        <v>0.33363991722234998</v>
      </c>
      <c r="J24" s="36">
        <v>54.78</v>
      </c>
      <c r="K24" s="26">
        <f t="shared" ref="K24:K26" si="0">+J24/$J$22</f>
        <v>0.36461661341853036</v>
      </c>
      <c r="M24" s="7" t="s">
        <v>3</v>
      </c>
      <c r="N24" s="8">
        <v>333.94</v>
      </c>
      <c r="O24" s="16">
        <f>+N24/$N$24</f>
        <v>1</v>
      </c>
      <c r="P24" s="8">
        <v>290.06</v>
      </c>
      <c r="Q24" s="16">
        <f>+P24/$P$24</f>
        <v>1</v>
      </c>
    </row>
    <row r="25" spans="2:17" ht="19.5" thickBot="1" x14ac:dyDescent="0.25">
      <c r="B25" s="19" t="s">
        <v>5</v>
      </c>
      <c r="C25" s="19"/>
      <c r="D25" s="19"/>
      <c r="E25" s="19"/>
      <c r="F25" s="19"/>
      <c r="G25" s="19"/>
      <c r="H25" s="20">
        <f>H22-H24</f>
        <v>115.91999999999999</v>
      </c>
      <c r="I25" s="31">
        <f t="shared" ref="I25" si="1">H25/$H$22</f>
        <v>0.66636008277765002</v>
      </c>
      <c r="J25" s="33">
        <f t="shared" ref="J25" si="2">J22-J24</f>
        <v>95.460000000000008</v>
      </c>
      <c r="K25" s="31">
        <f t="shared" si="0"/>
        <v>0.63538338658146964</v>
      </c>
      <c r="M25" s="9" t="s">
        <v>4</v>
      </c>
      <c r="N25" s="10">
        <v>113.03</v>
      </c>
      <c r="O25" s="16">
        <f t="shared" ref="O25:O28" si="3">+N25/$N$24</f>
        <v>0.3384739773612026</v>
      </c>
      <c r="P25" s="10">
        <v>105.12</v>
      </c>
      <c r="Q25" s="16">
        <f>+P25/$P$24</f>
        <v>0.36240777770116528</v>
      </c>
    </row>
    <row r="26" spans="2:17" ht="19.5" thickBot="1" x14ac:dyDescent="0.25">
      <c r="B26" s="29" t="s">
        <v>6</v>
      </c>
      <c r="C26" s="29"/>
      <c r="D26" s="29"/>
      <c r="E26" s="29"/>
      <c r="F26" s="29"/>
      <c r="G26" s="29"/>
      <c r="H26" s="30">
        <v>38.51</v>
      </c>
      <c r="I26" s="31">
        <f>+H26/($H$23+$H$22)</f>
        <v>0.21862049389724669</v>
      </c>
      <c r="J26" s="37">
        <v>34.56</v>
      </c>
      <c r="K26" s="31">
        <f t="shared" si="0"/>
        <v>0.23003194888178913</v>
      </c>
      <c r="M26" s="11" t="s">
        <v>5</v>
      </c>
      <c r="N26" s="12">
        <v>217.13</v>
      </c>
      <c r="O26" s="16">
        <f t="shared" si="3"/>
        <v>0.65020662394442119</v>
      </c>
      <c r="P26" s="12">
        <v>183.5</v>
      </c>
      <c r="Q26" s="16">
        <f>+P26/$P$24</f>
        <v>0.63262773219333934</v>
      </c>
    </row>
    <row r="27" spans="2:17" ht="38.25" thickBot="1" x14ac:dyDescent="0.25">
      <c r="B27" s="19" t="s">
        <v>7</v>
      </c>
      <c r="C27" s="19"/>
      <c r="D27" s="19"/>
      <c r="E27" s="19"/>
      <c r="F27" s="19"/>
      <c r="G27" s="19"/>
      <c r="H27" s="20">
        <v>31.46</v>
      </c>
      <c r="I27" s="20">
        <f>H27/(H22+H23)</f>
        <v>0.1785977859778598</v>
      </c>
      <c r="J27" s="38">
        <v>26.08</v>
      </c>
      <c r="K27" s="20">
        <f>J27/(J22+J23)</f>
        <v>0.17234998678297644</v>
      </c>
      <c r="M27" s="5" t="s">
        <v>6</v>
      </c>
      <c r="N27" s="13">
        <v>65.17</v>
      </c>
      <c r="O27" s="16">
        <f t="shared" si="3"/>
        <v>0.19515481823081993</v>
      </c>
      <c r="P27" s="13">
        <v>67.83</v>
      </c>
      <c r="Q27" s="16">
        <f>+P27/$P$24</f>
        <v>0.2338481693442736</v>
      </c>
    </row>
    <row r="28" spans="2:17" ht="21" thickBot="1" x14ac:dyDescent="0.25">
      <c r="B28" s="17" t="s">
        <v>8</v>
      </c>
      <c r="C28" s="39"/>
      <c r="D28" s="39"/>
      <c r="E28" s="39"/>
      <c r="F28" s="39"/>
      <c r="G28" s="39"/>
      <c r="H28" s="151">
        <v>0.04</v>
      </c>
      <c r="I28" s="152"/>
      <c r="J28" s="152">
        <v>0.05</v>
      </c>
      <c r="K28" s="153"/>
      <c r="M28" s="14" t="s">
        <v>7</v>
      </c>
      <c r="N28" s="15">
        <v>53.2</v>
      </c>
      <c r="O28" s="16">
        <f t="shared" si="3"/>
        <v>0.15931005569862849</v>
      </c>
      <c r="P28" s="15">
        <v>52.16</v>
      </c>
      <c r="Q28" s="16">
        <f>+P28/$P$24</f>
        <v>0.17982486382127835</v>
      </c>
    </row>
    <row r="29" spans="2:17" ht="15" thickBot="1" x14ac:dyDescent="0.25"/>
    <row r="30" spans="2:17" ht="21" thickBot="1" x14ac:dyDescent="0.25">
      <c r="B30" s="17"/>
      <c r="C30" s="39"/>
      <c r="D30" s="39"/>
      <c r="E30" s="39"/>
      <c r="F30" s="39"/>
      <c r="G30" s="39"/>
      <c r="H30" s="151" t="s">
        <v>11</v>
      </c>
      <c r="I30" s="152"/>
      <c r="J30" s="152"/>
      <c r="K30" s="153"/>
    </row>
    <row r="31" spans="2:17" ht="21" customHeight="1" thickBot="1" x14ac:dyDescent="0.25">
      <c r="B31" s="18" t="s">
        <v>12</v>
      </c>
      <c r="C31" s="18"/>
      <c r="D31" s="18" t="s">
        <v>12</v>
      </c>
      <c r="E31" s="18">
        <v>2016</v>
      </c>
      <c r="F31" s="18" t="s">
        <v>16</v>
      </c>
      <c r="G31" s="18" t="s">
        <v>12</v>
      </c>
      <c r="H31" s="18" t="s">
        <v>13</v>
      </c>
      <c r="I31" s="18" t="s">
        <v>16</v>
      </c>
      <c r="J31" s="18" t="s">
        <v>14</v>
      </c>
      <c r="K31" s="18" t="s">
        <v>16</v>
      </c>
    </row>
    <row r="32" spans="2:17" ht="19.5" thickBot="1" x14ac:dyDescent="0.25">
      <c r="B32" s="19" t="s">
        <v>0</v>
      </c>
      <c r="C32" s="19"/>
      <c r="D32" s="19" t="s">
        <v>0</v>
      </c>
      <c r="E32" s="20">
        <v>606.4</v>
      </c>
      <c r="F32" s="21">
        <f>E32/$E$34</f>
        <v>0.99669630676681842</v>
      </c>
      <c r="G32" s="19" t="s">
        <v>0</v>
      </c>
      <c r="H32" s="20">
        <v>325.45</v>
      </c>
      <c r="I32" s="21">
        <f>H32/$H$34</f>
        <v>0.98573418948388669</v>
      </c>
      <c r="J32" s="33">
        <v>286.47000000000003</v>
      </c>
      <c r="K32" s="21">
        <f>J32/$J$34</f>
        <v>0.99255075878317522</v>
      </c>
    </row>
    <row r="33" spans="2:11" ht="19.5" thickBot="1" x14ac:dyDescent="0.25">
      <c r="B33" s="19" t="s">
        <v>1</v>
      </c>
      <c r="C33" s="19"/>
      <c r="D33" s="19" t="s">
        <v>1</v>
      </c>
      <c r="E33" s="20">
        <v>2.0099999999999998</v>
      </c>
      <c r="F33" s="21">
        <f>E33/$E$34</f>
        <v>3.3036932331815716E-3</v>
      </c>
      <c r="G33" s="19" t="s">
        <v>1</v>
      </c>
      <c r="H33" s="20">
        <v>4.71</v>
      </c>
      <c r="I33" s="21">
        <f>H33/$H$34</f>
        <v>1.4265810516113401E-2</v>
      </c>
      <c r="J33" s="33">
        <v>2.15</v>
      </c>
      <c r="K33" s="21">
        <f>J33/$J$34</f>
        <v>7.4492412168248902E-3</v>
      </c>
    </row>
    <row r="34" spans="2:11" ht="19.5" thickBot="1" x14ac:dyDescent="0.25">
      <c r="B34" s="22" t="s">
        <v>22</v>
      </c>
      <c r="C34" s="22"/>
      <c r="D34" s="22" t="s">
        <v>22</v>
      </c>
      <c r="E34" s="23">
        <f>SUM(E32:E33)</f>
        <v>608.41</v>
      </c>
      <c r="F34" s="32">
        <v>1</v>
      </c>
      <c r="G34" s="22" t="s">
        <v>22</v>
      </c>
      <c r="H34" s="23">
        <f>SUM(H32:H33)</f>
        <v>330.15999999999997</v>
      </c>
      <c r="I34" s="32">
        <v>1</v>
      </c>
      <c r="J34" s="34">
        <f>SUM(J32:J33)</f>
        <v>288.62</v>
      </c>
      <c r="K34" s="32">
        <v>1</v>
      </c>
    </row>
    <row r="35" spans="2:11" ht="19.5" thickBot="1" x14ac:dyDescent="0.25">
      <c r="B35" s="19" t="s">
        <v>2</v>
      </c>
      <c r="C35" s="19"/>
      <c r="D35" s="19" t="s">
        <v>2</v>
      </c>
      <c r="E35" s="20">
        <v>0</v>
      </c>
      <c r="F35" s="21" t="s">
        <v>9</v>
      </c>
      <c r="G35" s="19" t="s">
        <v>2</v>
      </c>
      <c r="H35" s="20">
        <v>3.78</v>
      </c>
      <c r="I35" s="21" t="s">
        <v>9</v>
      </c>
      <c r="J35" s="33">
        <v>1.44</v>
      </c>
      <c r="K35" s="21" t="s">
        <v>9</v>
      </c>
    </row>
    <row r="36" spans="2:11" ht="19.5" thickBot="1" x14ac:dyDescent="0.25">
      <c r="B36" s="24" t="s">
        <v>4</v>
      </c>
      <c r="C36" s="24"/>
      <c r="D36" s="24" t="s">
        <v>4</v>
      </c>
      <c r="E36" s="25">
        <v>217.8</v>
      </c>
      <c r="F36" s="31">
        <f>E36/$E$34</f>
        <v>0.35798228168504798</v>
      </c>
      <c r="G36" s="24" t="s">
        <v>4</v>
      </c>
      <c r="H36" s="25">
        <v>113.03</v>
      </c>
      <c r="I36" s="31">
        <f>H36/$H$34</f>
        <v>0.34234916404167681</v>
      </c>
      <c r="J36" s="35">
        <v>105.12</v>
      </c>
      <c r="K36" s="26">
        <f>J36/$J$34</f>
        <v>0.36421592405238723</v>
      </c>
    </row>
    <row r="37" spans="2:11" ht="19.5" thickBot="1" x14ac:dyDescent="0.25">
      <c r="B37" s="27" t="s">
        <v>5</v>
      </c>
      <c r="C37" s="27"/>
      <c r="D37" s="27" t="s">
        <v>5</v>
      </c>
      <c r="E37" s="28">
        <f>+E32+E33-E36</f>
        <v>390.60999999999996</v>
      </c>
      <c r="F37" s="31">
        <f>E37/$E$34</f>
        <v>0.64201771831495202</v>
      </c>
      <c r="G37" s="27" t="s">
        <v>5</v>
      </c>
      <c r="H37" s="28">
        <v>217.13</v>
      </c>
      <c r="I37" s="31">
        <f>H37/$H$34</f>
        <v>0.6576508359583233</v>
      </c>
      <c r="J37" s="36">
        <v>183.5</v>
      </c>
      <c r="K37" s="26">
        <f>J37/$J$34</f>
        <v>0.63578407594761277</v>
      </c>
    </row>
    <row r="38" spans="2:11" ht="19.5" thickBot="1" x14ac:dyDescent="0.25">
      <c r="B38" s="19" t="s">
        <v>6</v>
      </c>
      <c r="C38" s="19"/>
      <c r="D38" s="19" t="s">
        <v>6</v>
      </c>
      <c r="E38" s="20">
        <v>127.9</v>
      </c>
      <c r="F38" s="31">
        <f>E38/($E$34+$E$35)</f>
        <v>0.21022008185269803</v>
      </c>
      <c r="G38" s="19" t="s">
        <v>6</v>
      </c>
      <c r="H38" s="20">
        <v>65.17</v>
      </c>
      <c r="I38" s="31">
        <f>H38/($H$34+$H$35)</f>
        <v>0.19515481823081995</v>
      </c>
      <c r="J38" s="33">
        <v>67.83</v>
      </c>
      <c r="K38" s="31">
        <f>J38/($J$34+$J$35)</f>
        <v>0.2338481693442736</v>
      </c>
    </row>
    <row r="39" spans="2:11" ht="19.5" thickBot="1" x14ac:dyDescent="0.25">
      <c r="B39" s="29" t="s">
        <v>21</v>
      </c>
      <c r="C39" s="29"/>
      <c r="D39" s="29" t="s">
        <v>21</v>
      </c>
      <c r="E39" s="30">
        <v>98.8</v>
      </c>
      <c r="F39" s="31">
        <f>E39/($E$34+$E$35)</f>
        <v>0.16239049325290511</v>
      </c>
      <c r="G39" s="29" t="s">
        <v>21</v>
      </c>
      <c r="H39" s="30">
        <v>53.2</v>
      </c>
      <c r="I39" s="31">
        <f>H39/($H$34+$H$35)</f>
        <v>0.15931005569862852</v>
      </c>
      <c r="J39" s="37">
        <v>52.16</v>
      </c>
      <c r="K39" s="31">
        <f>J39/($J$34+$J$35)</f>
        <v>0.17982486382127835</v>
      </c>
    </row>
    <row r="40" spans="2:11" ht="19.5" thickBot="1" x14ac:dyDescent="0.25">
      <c r="B40" s="19" t="s">
        <v>15</v>
      </c>
      <c r="C40" s="19"/>
      <c r="D40" s="19" t="s">
        <v>15</v>
      </c>
      <c r="E40" s="20">
        <v>0.18</v>
      </c>
      <c r="F40" s="20"/>
      <c r="G40" s="19" t="s">
        <v>15</v>
      </c>
      <c r="H40" s="20">
        <v>7.0000000000000007E-2</v>
      </c>
      <c r="I40" s="20"/>
      <c r="J40" s="38">
        <v>0.1</v>
      </c>
      <c r="K40" s="20"/>
    </row>
  </sheetData>
  <mergeCells count="3">
    <mergeCell ref="H17:K17"/>
    <mergeCell ref="H30:K30"/>
    <mergeCell ref="H28:K2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I12"/>
  <sheetViews>
    <sheetView workbookViewId="0">
      <selection activeCell="G4" sqref="G4"/>
    </sheetView>
  </sheetViews>
  <sheetFormatPr defaultRowHeight="14.25" x14ac:dyDescent="0.2"/>
  <sheetData>
    <row r="1" spans="5:9" ht="15" thickBot="1" x14ac:dyDescent="0.25"/>
    <row r="2" spans="5:9" ht="21" thickBot="1" x14ac:dyDescent="0.25">
      <c r="E2" s="17"/>
      <c r="F2" s="151" t="s">
        <v>11</v>
      </c>
      <c r="G2" s="152"/>
      <c r="H2" s="152"/>
      <c r="I2" s="153"/>
    </row>
    <row r="3" spans="5:9" ht="41.25" thickBot="1" x14ac:dyDescent="0.25">
      <c r="E3" s="18" t="s">
        <v>12</v>
      </c>
      <c r="F3" s="18" t="s">
        <v>13</v>
      </c>
      <c r="G3" s="18" t="s">
        <v>16</v>
      </c>
      <c r="H3" s="18" t="s">
        <v>14</v>
      </c>
      <c r="I3" s="18" t="s">
        <v>16</v>
      </c>
    </row>
    <row r="4" spans="5:9" ht="38.25" thickBot="1" x14ac:dyDescent="0.25">
      <c r="E4" s="19" t="s">
        <v>0</v>
      </c>
      <c r="F4" s="20">
        <v>325.45</v>
      </c>
      <c r="G4" s="21" t="e">
        <f>F4/$C$34</f>
        <v>#DIV/0!</v>
      </c>
      <c r="H4" s="33">
        <v>286.47000000000003</v>
      </c>
      <c r="I4" s="21" t="e">
        <f>H4/$E$34</f>
        <v>#DIV/0!</v>
      </c>
    </row>
    <row r="5" spans="5:9" ht="57" thickBot="1" x14ac:dyDescent="0.25">
      <c r="E5" s="19" t="s">
        <v>1</v>
      </c>
      <c r="F5" s="20">
        <v>4.71</v>
      </c>
      <c r="G5" s="21" t="e">
        <f>F5/$C$34</f>
        <v>#DIV/0!</v>
      </c>
      <c r="H5" s="33">
        <v>2.15</v>
      </c>
      <c r="I5" s="21" t="e">
        <f>H5/$E$34</f>
        <v>#DIV/0!</v>
      </c>
    </row>
    <row r="6" spans="5:9" ht="38.25" thickBot="1" x14ac:dyDescent="0.25">
      <c r="E6" s="22" t="s">
        <v>22</v>
      </c>
      <c r="F6" s="23">
        <f>SUM(F4:F5)</f>
        <v>330.15999999999997</v>
      </c>
      <c r="G6" s="32">
        <v>1</v>
      </c>
      <c r="H6" s="34">
        <f>SUM(H4:H5)</f>
        <v>288.62</v>
      </c>
      <c r="I6" s="32">
        <v>1</v>
      </c>
    </row>
    <row r="7" spans="5:9" ht="38.25" thickBot="1" x14ac:dyDescent="0.25">
      <c r="E7" s="19" t="s">
        <v>2</v>
      </c>
      <c r="F7" s="20">
        <v>3.78</v>
      </c>
      <c r="G7" s="21" t="s">
        <v>9</v>
      </c>
      <c r="H7" s="33">
        <v>1.44</v>
      </c>
      <c r="I7" s="21" t="s">
        <v>9</v>
      </c>
    </row>
    <row r="8" spans="5:9" ht="38.25" thickBot="1" x14ac:dyDescent="0.25">
      <c r="E8" s="24" t="s">
        <v>4</v>
      </c>
      <c r="F8" s="25">
        <v>113.03</v>
      </c>
      <c r="G8" s="31" t="e">
        <f>F8/$C$34</f>
        <v>#DIV/0!</v>
      </c>
      <c r="H8" s="35">
        <v>105.12</v>
      </c>
      <c r="I8" s="26" t="e">
        <f>H8/$E$34</f>
        <v>#DIV/0!</v>
      </c>
    </row>
    <row r="9" spans="5:9" ht="38.25" thickBot="1" x14ac:dyDescent="0.25">
      <c r="E9" s="27" t="s">
        <v>5</v>
      </c>
      <c r="F9" s="28">
        <v>217.13</v>
      </c>
      <c r="G9" s="31" t="e">
        <f>F9/$C$34</f>
        <v>#DIV/0!</v>
      </c>
      <c r="H9" s="36">
        <v>183.5</v>
      </c>
      <c r="I9" s="26" t="e">
        <f>H9/$E$34</f>
        <v>#DIV/0!</v>
      </c>
    </row>
    <row r="10" spans="5:9" ht="19.5" thickBot="1" x14ac:dyDescent="0.25">
      <c r="E10" s="19" t="s">
        <v>6</v>
      </c>
      <c r="F10" s="20">
        <v>65.17</v>
      </c>
      <c r="G10" s="31" t="e">
        <f>F10/($C$34+$C$35)</f>
        <v>#DIV/0!</v>
      </c>
      <c r="H10" s="33">
        <v>67.83</v>
      </c>
      <c r="I10" s="31" t="e">
        <f>H10/($E$34+$E$35)</f>
        <v>#DIV/0!</v>
      </c>
    </row>
    <row r="11" spans="5:9" ht="38.25" thickBot="1" x14ac:dyDescent="0.25">
      <c r="E11" s="29" t="s">
        <v>21</v>
      </c>
      <c r="F11" s="30">
        <v>53.2</v>
      </c>
      <c r="G11" s="31" t="e">
        <f>F11/($C$34+$C$35)</f>
        <v>#DIV/0!</v>
      </c>
      <c r="H11" s="37">
        <v>52.16</v>
      </c>
      <c r="I11" s="31" t="e">
        <f>H11/($E$34+$E$35)</f>
        <v>#DIV/0!</v>
      </c>
    </row>
    <row r="12" spans="5:9" ht="57" thickBot="1" x14ac:dyDescent="0.25">
      <c r="E12" s="19" t="s">
        <v>15</v>
      </c>
      <c r="F12" s="20">
        <v>7.0000000000000007E-2</v>
      </c>
      <c r="G12" s="20"/>
      <c r="H12" s="38">
        <v>0.1</v>
      </c>
      <c r="I12" s="20"/>
    </row>
  </sheetData>
  <mergeCells count="1"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SHOWweb</vt:lpstr>
      <vt:lpstr> 2558, 2559 P&amp;L</vt:lpstr>
      <vt:lpstr>Sheet4</vt:lpstr>
      <vt:lpstr>Sheet1</vt:lpstr>
      <vt:lpstr>WEB</vt:lpstr>
      <vt:lpstr>' 2558, 2559 P&amp;L'!Print_Area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 Tumradee Rittiluechai</dc:creator>
  <cp:lastModifiedBy>Miss Tumradee Rittiluechai</cp:lastModifiedBy>
  <cp:lastPrinted>2017-09-15T06:27:51Z</cp:lastPrinted>
  <dcterms:created xsi:type="dcterms:W3CDTF">2017-09-13T07:50:31Z</dcterms:created>
  <dcterms:modified xsi:type="dcterms:W3CDTF">2017-09-22T02:35:35Z</dcterms:modified>
</cp:coreProperties>
</file>